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filterPrivacy="1" showInkAnnotation="0" codeName="DieseArbeitsmappe" defaultThemeVersion="124226"/>
  <xr:revisionPtr revIDLastSave="0" documentId="13_ncr:1_{9C183779-970D-FD48-9C61-77C179FDDC1E}" xr6:coauthVersionLast="45" xr6:coauthVersionMax="45" xr10:uidLastSave="{00000000-0000-0000-0000-000000000000}"/>
  <workbookProtection workbookAlgorithmName="SHA-512" workbookHashValue="hs4MHIlLWE5mQyv/05QLO67RUK8KBo7QV1YXiuCKy0XRy25BsADCmvCIH+S89eyimXhreWCIE1k0MgEYgMmVtA==" workbookSaltValue="ShzZ38cC7eziSxkTrgSfOA==" workbookSpinCount="100000" lockStructure="1"/>
  <bookViews>
    <workbookView xWindow="0" yWindow="460" windowWidth="38400" windowHeight="21940" xr2:uid="{00000000-000D-0000-FFFF-FFFF00000000}"/>
  </bookViews>
  <sheets>
    <sheet name="Input_Output" sheetId="1" r:id="rId1"/>
    <sheet name="Definitions" sheetId="2" r:id="rId2"/>
  </sheets>
  <definedNames>
    <definedName name="kg_gal">Definitions!$H$5</definedName>
    <definedName name="kg_lbs">Definitions!$H$3</definedName>
    <definedName name="lbs_gal">Definitions!$H$4</definedName>
    <definedName name="liter_gal">Definitions!$H$7</definedName>
    <definedName name="liter_kg">Definitions!$H$6</definedName>
    <definedName name="m_inch">Definitions!$H$8</definedName>
    <definedName name="Max_Tip_Fuel">Input_Output!#REF!</definedName>
    <definedName name="Max_Wing_Fuel">Input_Output!$C$17</definedName>
    <definedName name="_xlnm.Print_Area" localSheetId="0">Input_Output!$A$1:$O$25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18" i="1"/>
  <c r="F17" i="1"/>
  <c r="F10" i="1"/>
  <c r="G4" i="1"/>
  <c r="G5" i="1"/>
  <c r="G6" i="1"/>
  <c r="G7" i="1"/>
  <c r="G8" i="1"/>
  <c r="F4" i="1"/>
  <c r="F6" i="1"/>
  <c r="F7" i="1"/>
  <c r="H7" i="1" s="1"/>
  <c r="F8" i="1"/>
  <c r="F3" i="1"/>
  <c r="E4" i="1"/>
  <c r="E5" i="1"/>
  <c r="E6" i="1"/>
  <c r="E7" i="1"/>
  <c r="E8" i="1"/>
  <c r="C9" i="1"/>
  <c r="F9" i="1" s="1"/>
  <c r="D4" i="2"/>
  <c r="D5" i="2"/>
  <c r="D6" i="2"/>
  <c r="D7" i="2"/>
  <c r="D3" i="2"/>
  <c r="C11" i="1"/>
  <c r="F11" i="1" s="1"/>
  <c r="C12" i="1"/>
  <c r="F12" i="1" s="1"/>
  <c r="E17" i="1"/>
  <c r="H4" i="2"/>
  <c r="D18" i="1" s="1"/>
  <c r="C18" i="1"/>
  <c r="E18" i="1"/>
  <c r="D3" i="1"/>
  <c r="G3" i="1" s="1"/>
  <c r="H3" i="1" s="1"/>
  <c r="H5" i="1" l="1"/>
  <c r="C17" i="1"/>
  <c r="H8" i="1"/>
  <c r="H6" i="1"/>
  <c r="E9" i="1"/>
  <c r="D9" i="1" s="1"/>
  <c r="B9" i="1"/>
  <c r="B9" i="2"/>
  <c r="H4" i="1"/>
  <c r="B8" i="2"/>
  <c r="D8" i="2" l="1"/>
  <c r="C8" i="2" s="1"/>
  <c r="C9" i="2"/>
  <c r="D9" i="2" s="1"/>
  <c r="G9" i="1"/>
  <c r="H9" i="1" s="1"/>
</calcChain>
</file>

<file path=xl/sharedStrings.xml><?xml version="1.0" encoding="utf-8"?>
<sst xmlns="http://schemas.openxmlformats.org/spreadsheetml/2006/main" count="64" uniqueCount="51">
  <si>
    <t>Arm</t>
  </si>
  <si>
    <t>Moment</t>
  </si>
  <si>
    <t>Min.Fwd</t>
  </si>
  <si>
    <t>Max Fwd</t>
  </si>
  <si>
    <t>Max Rear</t>
  </si>
  <si>
    <t>Min Rear</t>
  </si>
  <si>
    <t>Aircraft Empty Weight</t>
  </si>
  <si>
    <t>Actual 0 Fuel</t>
  </si>
  <si>
    <t>Actual TakeOff</t>
  </si>
  <si>
    <t>Take Off</t>
  </si>
  <si>
    <t>Mom/1000</t>
  </si>
  <si>
    <t>Weight</t>
  </si>
  <si>
    <t>Fuel</t>
  </si>
  <si>
    <t>Liters</t>
  </si>
  <si>
    <t>Mass</t>
  </si>
  <si>
    <t>Aircraft Weight &amp; Balance Data</t>
  </si>
  <si>
    <t>Factors</t>
  </si>
  <si>
    <t>kg_lbs</t>
  </si>
  <si>
    <t>m_inch</t>
  </si>
  <si>
    <t>lbs_gal</t>
  </si>
  <si>
    <t>liter_gal</t>
  </si>
  <si>
    <t>kg_gal</t>
  </si>
  <si>
    <t>Adjust with mouse</t>
  </si>
  <si>
    <t>liter_kg</t>
  </si>
  <si>
    <t>lbs</t>
  </si>
  <si>
    <t>in</t>
  </si>
  <si>
    <t>lb/in</t>
  </si>
  <si>
    <t>Pilot and Front Pax</t>
  </si>
  <si>
    <t>Rear Seats Pax</t>
  </si>
  <si>
    <t>Min. Fwd</t>
  </si>
  <si>
    <t>GAL</t>
  </si>
  <si>
    <t>or fill in  numbers in lbs</t>
  </si>
  <si>
    <t>Baggage Area 1</t>
  </si>
  <si>
    <t>Baggage Area 2</t>
  </si>
  <si>
    <t>kg</t>
  </si>
  <si>
    <t>C-172P</t>
  </si>
  <si>
    <t>m</t>
  </si>
  <si>
    <t>mkg</t>
  </si>
  <si>
    <t xml:space="preserve"> Area 1+2  Max Bag. 120 lbs</t>
  </si>
  <si>
    <t xml:space="preserve"> Area 1      Max. 120 lbs or 54 kg</t>
  </si>
  <si>
    <t xml:space="preserve"> Area 2      Max. 50 lbs or 23kg</t>
  </si>
  <si>
    <t>HB-CQL</t>
  </si>
  <si>
    <t>AFM 04.09.2018</t>
  </si>
  <si>
    <t>Zero Fuel Weight</t>
  </si>
  <si>
    <t>Max. usable fuel</t>
  </si>
  <si>
    <t>Actual fuel</t>
  </si>
  <si>
    <t>Consult current AFM for binding data</t>
  </si>
  <si>
    <t>Rev. 23.04.2020</t>
  </si>
  <si>
    <t>C.G. must be inside envelope</t>
  </si>
  <si>
    <t>Payload (incl. pilot)</t>
  </si>
  <si>
    <t>MAXIMUM TAKE OFF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</si>
</sst>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12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FF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rgb="FF00B050"/>
      </left>
      <right style="mediumDashed">
        <color rgb="FF00B050"/>
      </right>
      <top style="mediumDashed">
        <color rgb="FF00B050"/>
      </top>
      <bottom style="thin">
        <color indexed="64"/>
      </bottom>
      <diagonal/>
    </border>
    <border>
      <left style="mediumDashed">
        <color rgb="FF00B050"/>
      </left>
      <right style="mediumDashed">
        <color rgb="FF00B050"/>
      </right>
      <top style="thin">
        <color indexed="64"/>
      </top>
      <bottom style="thin">
        <color indexed="64"/>
      </bottom>
      <diagonal/>
    </border>
    <border>
      <left style="mediumDashed">
        <color rgb="FF00B050"/>
      </left>
      <right style="mediumDashed">
        <color rgb="FF00B050"/>
      </right>
      <top style="thin">
        <color indexed="64"/>
      </top>
      <bottom style="mediumDashed">
        <color rgb="FF00B050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5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64" fontId="0" fillId="3" borderId="4" xfId="0" applyNumberFormat="1" applyFill="1" applyBorder="1"/>
    <xf numFmtId="164" fontId="3" fillId="3" borderId="4" xfId="0" applyNumberFormat="1" applyFont="1" applyFill="1" applyBorder="1"/>
    <xf numFmtId="0" fontId="0" fillId="3" borderId="1" xfId="0" applyFill="1" applyBorder="1"/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164" fontId="4" fillId="3" borderId="7" xfId="0" applyNumberFormat="1" applyFont="1" applyFill="1" applyBorder="1"/>
    <xf numFmtId="165" fontId="0" fillId="2" borderId="6" xfId="0" applyNumberFormat="1" applyFill="1" applyBorder="1"/>
    <xf numFmtId="165" fontId="0" fillId="2" borderId="10" xfId="0" applyNumberFormat="1" applyFill="1" applyBorder="1"/>
    <xf numFmtId="165" fontId="0" fillId="2" borderId="11" xfId="0" applyNumberFormat="1" applyFill="1" applyBorder="1"/>
    <xf numFmtId="165" fontId="0" fillId="0" borderId="0" xfId="0" applyNumberFormat="1"/>
    <xf numFmtId="166" fontId="0" fillId="3" borderId="10" xfId="0" applyNumberFormat="1" applyFill="1" applyBorder="1"/>
    <xf numFmtId="166" fontId="0" fillId="3" borderId="11" xfId="0" applyNumberFormat="1" applyFill="1" applyBorder="1"/>
    <xf numFmtId="1" fontId="10" fillId="15" borderId="31" xfId="0" applyNumberFormat="1" applyFont="1" applyFill="1" applyBorder="1" applyAlignment="1" applyProtection="1">
      <alignment horizontal="center"/>
    </xf>
    <xf numFmtId="2" fontId="10" fillId="15" borderId="33" xfId="0" applyNumberFormat="1" applyFont="1" applyFill="1" applyBorder="1" applyAlignment="1" applyProtection="1">
      <alignment horizontal="center"/>
    </xf>
    <xf numFmtId="4" fontId="10" fillId="15" borderId="15" xfId="0" applyNumberFormat="1" applyFont="1" applyFill="1" applyBorder="1" applyAlignment="1" applyProtection="1">
      <alignment horizontal="center"/>
    </xf>
    <xf numFmtId="0" fontId="6" fillId="0" borderId="9" xfId="0" applyFont="1" applyBorder="1" applyProtection="1"/>
    <xf numFmtId="0" fontId="6" fillId="0" borderId="15" xfId="0" applyFont="1" applyBorder="1" applyProtection="1"/>
    <xf numFmtId="0" fontId="6" fillId="0" borderId="0" xfId="0" applyFont="1" applyProtection="1"/>
    <xf numFmtId="1" fontId="10" fillId="15" borderId="32" xfId="0" applyNumberFormat="1" applyFont="1" applyFill="1" applyBorder="1" applyAlignment="1" applyProtection="1">
      <alignment horizontal="center"/>
    </xf>
    <xf numFmtId="2" fontId="10" fillId="15" borderId="34" xfId="0" applyNumberFormat="1" applyFont="1" applyFill="1" applyBorder="1" applyAlignment="1" applyProtection="1">
      <alignment horizontal="center"/>
    </xf>
    <xf numFmtId="4" fontId="10" fillId="15" borderId="30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30" xfId="0" applyFont="1" applyBorder="1" applyProtection="1"/>
    <xf numFmtId="0" fontId="10" fillId="0" borderId="1" xfId="0" applyFont="1" applyBorder="1" applyAlignment="1" applyProtection="1">
      <alignment vertical="center"/>
    </xf>
    <xf numFmtId="0" fontId="10" fillId="0" borderId="16" xfId="0" applyFont="1" applyFill="1" applyBorder="1" applyAlignment="1" applyProtection="1">
      <alignment horizontal="center" vertical="center"/>
    </xf>
    <xf numFmtId="1" fontId="9" fillId="15" borderId="16" xfId="0" applyNumberFormat="1" applyFont="1" applyFill="1" applyBorder="1" applyAlignment="1" applyProtection="1">
      <alignment vertical="center"/>
    </xf>
    <xf numFmtId="2" fontId="9" fillId="15" borderId="5" xfId="0" applyNumberFormat="1" applyFont="1" applyFill="1" applyBorder="1" applyAlignment="1" applyProtection="1">
      <alignment vertical="center"/>
    </xf>
    <xf numFmtId="4" fontId="9" fillId="15" borderId="6" xfId="0" applyNumberFormat="1" applyFont="1" applyFill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1" fontId="9" fillId="15" borderId="18" xfId="0" applyNumberFormat="1" applyFont="1" applyFill="1" applyBorder="1" applyAlignment="1" applyProtection="1">
      <alignment vertical="center"/>
    </xf>
    <xf numFmtId="2" fontId="9" fillId="15" borderId="4" xfId="0" applyNumberFormat="1" applyFont="1" applyFill="1" applyBorder="1" applyAlignment="1" applyProtection="1">
      <alignment vertical="center"/>
    </xf>
    <xf numFmtId="4" fontId="9" fillId="15" borderId="10" xfId="0" applyNumberFormat="1" applyFont="1" applyFill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" fontId="10" fillId="15" borderId="36" xfId="0" applyNumberFormat="1" applyFont="1" applyFill="1" applyBorder="1" applyAlignment="1" applyProtection="1">
      <alignment vertical="center"/>
    </xf>
    <xf numFmtId="2" fontId="9" fillId="15" borderId="7" xfId="0" applyNumberFormat="1" applyFont="1" applyFill="1" applyBorder="1" applyAlignment="1" applyProtection="1">
      <alignment vertical="center"/>
    </xf>
    <xf numFmtId="4" fontId="9" fillId="15" borderId="11" xfId="0" applyNumberFormat="1" applyFont="1" applyFill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10" fillId="0" borderId="13" xfId="0" applyFont="1" applyFill="1" applyBorder="1" applyAlignment="1" applyProtection="1">
      <alignment horizontal="right" vertical="center"/>
    </xf>
    <xf numFmtId="3" fontId="10" fillId="2" borderId="13" xfId="0" applyNumberFormat="1" applyFont="1" applyFill="1" applyBorder="1" applyAlignment="1" applyProtection="1">
      <alignment vertical="center"/>
    </xf>
    <xf numFmtId="3" fontId="9" fillId="12" borderId="35" xfId="0" applyNumberFormat="1" applyFont="1" applyFill="1" applyBorder="1" applyAlignment="1" applyProtection="1">
      <alignment horizontal="right" vertical="center"/>
    </xf>
    <xf numFmtId="3" fontId="9" fillId="0" borderId="15" xfId="0" applyNumberFormat="1" applyFont="1" applyFill="1" applyBorder="1" applyAlignment="1" applyProtection="1">
      <alignment horizontal="center" vertical="center"/>
    </xf>
    <xf numFmtId="1" fontId="10" fillId="12" borderId="16" xfId="0" applyNumberFormat="1" applyFont="1" applyFill="1" applyBorder="1" applyAlignment="1" applyProtection="1">
      <alignment horizontal="center" vertical="center"/>
    </xf>
    <xf numFmtId="2" fontId="9" fillId="12" borderId="6" xfId="0" applyNumberFormat="1" applyFont="1" applyFill="1" applyBorder="1" applyAlignment="1" applyProtection="1">
      <alignment horizontal="right" vertical="center"/>
    </xf>
    <xf numFmtId="4" fontId="9" fillId="0" borderId="9" xfId="0" applyNumberFormat="1" applyFont="1" applyFill="1" applyBorder="1" applyProtection="1"/>
    <xf numFmtId="0" fontId="9" fillId="0" borderId="8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left"/>
    </xf>
    <xf numFmtId="3" fontId="9" fillId="0" borderId="17" xfId="0" applyNumberFormat="1" applyFont="1" applyFill="1" applyBorder="1" applyAlignment="1" applyProtection="1">
      <alignment vertical="center"/>
    </xf>
    <xf numFmtId="3" fontId="9" fillId="0" borderId="6" xfId="0" applyNumberFormat="1" applyFont="1" applyFill="1" applyBorder="1" applyAlignment="1" applyProtection="1">
      <alignment horizontal="right" vertical="center"/>
    </xf>
    <xf numFmtId="3" fontId="9" fillId="0" borderId="30" xfId="0" applyNumberFormat="1" applyFont="1" applyFill="1" applyBorder="1" applyAlignment="1" applyProtection="1">
      <alignment horizontal="center" vertical="center"/>
    </xf>
    <xf numFmtId="1" fontId="9" fillId="0" borderId="41" xfId="0" applyNumberFormat="1" applyFont="1" applyFill="1" applyBorder="1" applyAlignment="1" applyProtection="1">
      <alignment vertical="center"/>
    </xf>
    <xf numFmtId="2" fontId="9" fillId="0" borderId="10" xfId="0" applyNumberFormat="1" applyFont="1" applyBorder="1" applyAlignment="1" applyProtection="1">
      <alignment horizontal="right"/>
    </xf>
    <xf numFmtId="4" fontId="9" fillId="0" borderId="0" xfId="0" applyNumberFormat="1" applyFont="1" applyBorder="1" applyProtection="1"/>
    <xf numFmtId="0" fontId="9" fillId="0" borderId="3" xfId="0" applyFont="1" applyBorder="1" applyAlignment="1" applyProtection="1">
      <alignment horizontal="left" vertical="center"/>
    </xf>
    <xf numFmtId="3" fontId="10" fillId="0" borderId="12" xfId="0" applyNumberFormat="1" applyFont="1" applyFill="1" applyBorder="1" applyAlignment="1" applyProtection="1">
      <alignment vertical="center"/>
    </xf>
    <xf numFmtId="3" fontId="9" fillId="0" borderId="11" xfId="0" applyNumberFormat="1" applyFont="1" applyFill="1" applyBorder="1" applyAlignment="1" applyProtection="1">
      <alignment horizontal="right" vertical="center"/>
    </xf>
    <xf numFmtId="1" fontId="9" fillId="0" borderId="42" xfId="0" applyNumberFormat="1" applyFont="1" applyFill="1" applyBorder="1" applyAlignment="1" applyProtection="1">
      <alignment vertical="center"/>
    </xf>
    <xf numFmtId="2" fontId="9" fillId="0" borderId="11" xfId="0" applyNumberFormat="1" applyFont="1" applyBorder="1" applyAlignment="1" applyProtection="1">
      <alignment horizontal="right"/>
    </xf>
    <xf numFmtId="0" fontId="6" fillId="0" borderId="8" xfId="0" applyFont="1" applyBorder="1" applyProtection="1"/>
    <xf numFmtId="0" fontId="6" fillId="0" borderId="9" xfId="0" applyFont="1" applyFill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Border="1" applyProtection="1"/>
    <xf numFmtId="2" fontId="6" fillId="0" borderId="0" xfId="0" applyNumberFormat="1" applyFont="1" applyBorder="1" applyProtection="1"/>
    <xf numFmtId="4" fontId="6" fillId="0" borderId="0" xfId="0" applyNumberFormat="1" applyFont="1" applyBorder="1" applyProtection="1"/>
    <xf numFmtId="0" fontId="1" fillId="6" borderId="8" xfId="0" applyFont="1" applyFill="1" applyBorder="1" applyProtection="1"/>
    <xf numFmtId="4" fontId="6" fillId="0" borderId="0" xfId="0" applyNumberFormat="1" applyFont="1" applyFill="1" applyBorder="1" applyAlignment="1" applyProtection="1">
      <alignment horizontal="right"/>
    </xf>
    <xf numFmtId="0" fontId="1" fillId="4" borderId="8" xfId="0" applyFont="1" applyFill="1" applyBorder="1" applyProtection="1"/>
    <xf numFmtId="4" fontId="6" fillId="0" borderId="27" xfId="0" applyNumberFormat="1" applyFont="1" applyFill="1" applyBorder="1" applyAlignment="1" applyProtection="1">
      <alignment horizontal="right"/>
    </xf>
    <xf numFmtId="3" fontId="6" fillId="0" borderId="27" xfId="0" applyNumberFormat="1" applyFont="1" applyFill="1" applyBorder="1" applyAlignment="1" applyProtection="1">
      <alignment horizontal="center"/>
    </xf>
    <xf numFmtId="0" fontId="1" fillId="9" borderId="1" xfId="0" applyFont="1" applyFill="1" applyBorder="1" applyAlignment="1" applyProtection="1">
      <alignment vertical="center"/>
    </xf>
    <xf numFmtId="4" fontId="6" fillId="9" borderId="5" xfId="0" applyNumberFormat="1" applyFont="1" applyFill="1" applyBorder="1" applyAlignment="1" applyProtection="1">
      <alignment horizontal="center" vertical="center"/>
    </xf>
    <xf numFmtId="3" fontId="6" fillId="13" borderId="17" xfId="0" applyNumberFormat="1" applyFont="1" applyFill="1" applyBorder="1" applyAlignment="1" applyProtection="1">
      <alignment horizontal="center" vertical="center"/>
    </xf>
    <xf numFmtId="1" fontId="6" fillId="13" borderId="6" xfId="0" applyNumberFormat="1" applyFont="1" applyFill="1" applyBorder="1" applyAlignment="1" applyProtection="1">
      <alignment horizontal="center" vertical="center"/>
    </xf>
    <xf numFmtId="0" fontId="6" fillId="9" borderId="2" xfId="0" applyFont="1" applyFill="1" applyBorder="1" applyAlignment="1" applyProtection="1">
      <alignment vertical="center"/>
    </xf>
    <xf numFmtId="3" fontId="6" fillId="9" borderId="4" xfId="0" applyNumberFormat="1" applyFont="1" applyFill="1" applyBorder="1" applyAlignment="1" applyProtection="1">
      <alignment horizontal="center" vertical="center"/>
    </xf>
    <xf numFmtId="3" fontId="1" fillId="9" borderId="4" xfId="0" applyNumberFormat="1" applyFont="1" applyFill="1" applyBorder="1" applyAlignment="1" applyProtection="1">
      <alignment horizontal="center" vertical="center"/>
    </xf>
    <xf numFmtId="3" fontId="6" fillId="9" borderId="19" xfId="0" applyNumberFormat="1" applyFont="1" applyFill="1" applyBorder="1" applyAlignment="1" applyProtection="1">
      <alignment horizontal="center" vertical="center"/>
    </xf>
    <xf numFmtId="1" fontId="6" fillId="13" borderId="10" xfId="0" applyNumberFormat="1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vertical="center"/>
    </xf>
    <xf numFmtId="3" fontId="2" fillId="5" borderId="7" xfId="0" applyNumberFormat="1" applyFont="1" applyFill="1" applyBorder="1" applyAlignment="1" applyProtection="1">
      <alignment horizontal="center" vertical="center"/>
    </xf>
    <xf numFmtId="3" fontId="8" fillId="10" borderId="12" xfId="0" applyNumberFormat="1" applyFont="1" applyFill="1" applyBorder="1" applyAlignment="1" applyProtection="1">
      <alignment horizontal="center" vertical="center"/>
    </xf>
    <xf numFmtId="1" fontId="6" fillId="10" borderId="11" xfId="0" applyNumberFormat="1" applyFont="1" applyFill="1" applyBorder="1" applyAlignment="1" applyProtection="1">
      <alignment horizontal="center" vertical="center"/>
    </xf>
    <xf numFmtId="0" fontId="2" fillId="0" borderId="8" xfId="0" applyFont="1" applyBorder="1" applyProtection="1"/>
    <xf numFmtId="164" fontId="6" fillId="0" borderId="0" xfId="0" applyNumberFormat="1" applyFont="1" applyBorder="1" applyProtection="1"/>
    <xf numFmtId="3" fontId="6" fillId="0" borderId="0" xfId="0" applyNumberFormat="1" applyFont="1" applyBorder="1" applyProtection="1"/>
    <xf numFmtId="164" fontId="2" fillId="0" borderId="0" xfId="0" applyNumberFormat="1" applyFont="1" applyBorder="1" applyProtection="1"/>
    <xf numFmtId="0" fontId="2" fillId="0" borderId="0" xfId="0" applyFont="1" applyBorder="1" applyProtection="1"/>
    <xf numFmtId="3" fontId="2" fillId="0" borderId="0" xfId="0" applyNumberFormat="1" applyFont="1" applyBorder="1" applyProtection="1"/>
    <xf numFmtId="1" fontId="2" fillId="0" borderId="0" xfId="0" applyNumberFormat="1" applyFont="1" applyBorder="1" applyProtection="1"/>
    <xf numFmtId="0" fontId="6" fillId="0" borderId="20" xfId="0" applyFont="1" applyBorder="1" applyProtection="1"/>
    <xf numFmtId="0" fontId="7" fillId="0" borderId="28" xfId="0" applyFont="1" applyBorder="1" applyProtection="1"/>
    <xf numFmtId="164" fontId="6" fillId="0" borderId="0" xfId="0" applyNumberFormat="1" applyFont="1" applyProtection="1"/>
    <xf numFmtId="164" fontId="2" fillId="0" borderId="0" xfId="0" applyNumberFormat="1" applyFont="1" applyProtection="1"/>
    <xf numFmtId="3" fontId="6" fillId="0" borderId="0" xfId="0" applyNumberFormat="1" applyFont="1" applyProtection="1"/>
    <xf numFmtId="1" fontId="6" fillId="0" borderId="0" xfId="0" applyNumberFormat="1" applyFont="1" applyProtection="1"/>
    <xf numFmtId="2" fontId="6" fillId="0" borderId="0" xfId="0" applyNumberFormat="1" applyFont="1" applyProtection="1"/>
    <xf numFmtId="4" fontId="6" fillId="0" borderId="0" xfId="0" applyNumberFormat="1" applyFont="1" applyProtection="1"/>
    <xf numFmtId="2" fontId="2" fillId="0" borderId="0" xfId="0" applyNumberFormat="1" applyFont="1" applyProtection="1"/>
    <xf numFmtId="0" fontId="6" fillId="0" borderId="0" xfId="0" applyFont="1" applyAlignment="1" applyProtection="1">
      <alignment horizontal="right"/>
    </xf>
    <xf numFmtId="0" fontId="2" fillId="0" borderId="0" xfId="0" applyFont="1" applyProtection="1"/>
    <xf numFmtId="164" fontId="10" fillId="11" borderId="39" xfId="0" applyNumberFormat="1" applyFont="1" applyFill="1" applyBorder="1" applyAlignment="1" applyProtection="1">
      <alignment horizontal="center" vertical="center"/>
    </xf>
    <xf numFmtId="0" fontId="10" fillId="11" borderId="33" xfId="0" applyFont="1" applyFill="1" applyBorder="1" applyAlignment="1" applyProtection="1">
      <alignment horizontal="center" vertical="center"/>
    </xf>
    <xf numFmtId="3" fontId="10" fillId="11" borderId="37" xfId="0" applyNumberFormat="1" applyFont="1" applyFill="1" applyBorder="1" applyAlignment="1" applyProtection="1">
      <alignment horizontal="center" vertical="center"/>
    </xf>
    <xf numFmtId="164" fontId="10" fillId="11" borderId="40" xfId="0" applyNumberFormat="1" applyFont="1" applyFill="1" applyBorder="1" applyAlignment="1" applyProtection="1">
      <alignment horizontal="center" vertical="center"/>
    </xf>
    <xf numFmtId="166" fontId="10" fillId="11" borderId="34" xfId="0" applyNumberFormat="1" applyFont="1" applyFill="1" applyBorder="1" applyAlignment="1" applyProtection="1">
      <alignment horizontal="center" vertical="center"/>
    </xf>
    <xf numFmtId="3" fontId="10" fillId="11" borderId="38" xfId="0" applyNumberFormat="1" applyFont="1" applyFill="1" applyBorder="1" applyAlignment="1" applyProtection="1">
      <alignment horizontal="center" vertical="center"/>
    </xf>
    <xf numFmtId="4" fontId="9" fillId="11" borderId="5" xfId="0" applyNumberFormat="1" applyFont="1" applyFill="1" applyBorder="1" applyAlignment="1" applyProtection="1">
      <alignment vertical="center"/>
    </xf>
    <xf numFmtId="3" fontId="9" fillId="11" borderId="6" xfId="0" applyNumberFormat="1" applyFont="1" applyFill="1" applyBorder="1" applyAlignment="1" applyProtection="1">
      <alignment vertical="center"/>
    </xf>
    <xf numFmtId="3" fontId="9" fillId="11" borderId="10" xfId="0" applyNumberFormat="1" applyFont="1" applyFill="1" applyBorder="1" applyAlignment="1" applyProtection="1">
      <alignment vertical="center"/>
    </xf>
    <xf numFmtId="4" fontId="10" fillId="11" borderId="7" xfId="0" applyNumberFormat="1" applyFont="1" applyFill="1" applyBorder="1" applyAlignment="1" applyProtection="1">
      <alignment vertical="center"/>
    </xf>
    <xf numFmtId="3" fontId="10" fillId="11" borderId="11" xfId="0" applyNumberFormat="1" applyFont="1" applyFill="1" applyBorder="1" applyAlignment="1" applyProtection="1">
      <alignment vertical="center"/>
    </xf>
    <xf numFmtId="0" fontId="9" fillId="6" borderId="41" xfId="0" applyFont="1" applyFill="1" applyBorder="1" applyAlignment="1" applyProtection="1">
      <alignment vertical="center"/>
    </xf>
    <xf numFmtId="4" fontId="9" fillId="11" borderId="18" xfId="0" applyNumberFormat="1" applyFont="1" applyFill="1" applyBorder="1" applyAlignment="1" applyProtection="1">
      <alignment vertical="center"/>
    </xf>
    <xf numFmtId="3" fontId="9" fillId="11" borderId="33" xfId="0" applyNumberFormat="1" applyFont="1" applyFill="1" applyBorder="1" applyAlignment="1" applyProtection="1">
      <alignment vertical="center"/>
    </xf>
    <xf numFmtId="3" fontId="10" fillId="11" borderId="34" xfId="0" applyNumberFormat="1" applyFont="1" applyFill="1" applyBorder="1" applyAlignment="1" applyProtection="1">
      <alignment vertical="center"/>
    </xf>
    <xf numFmtId="3" fontId="9" fillId="14" borderId="43" xfId="0" applyNumberFormat="1" applyFont="1" applyFill="1" applyBorder="1" applyAlignment="1" applyProtection="1">
      <alignment vertical="center"/>
      <protection locked="0"/>
    </xf>
    <xf numFmtId="3" fontId="9" fillId="14" borderId="44" xfId="0" applyNumberFormat="1" applyFont="1" applyFill="1" applyBorder="1" applyAlignment="1" applyProtection="1">
      <alignment vertical="center"/>
      <protection locked="0"/>
    </xf>
    <xf numFmtId="3" fontId="9" fillId="14" borderId="45" xfId="0" applyNumberFormat="1" applyFont="1" applyFill="1" applyBorder="1" applyAlignment="1" applyProtection="1">
      <alignment vertical="center"/>
      <protection locked="0"/>
    </xf>
    <xf numFmtId="0" fontId="7" fillId="8" borderId="28" xfId="0" applyFont="1" applyFill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0" fontId="7" fillId="8" borderId="28" xfId="0" applyFont="1" applyFill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11" fillId="0" borderId="39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6" fillId="7" borderId="25" xfId="0" applyFont="1" applyFill="1" applyBorder="1" applyAlignment="1" applyProtection="1">
      <alignment horizontal="left" vertical="center"/>
    </xf>
    <xf numFmtId="0" fontId="6" fillId="7" borderId="21" xfId="0" applyFont="1" applyFill="1" applyBorder="1" applyAlignment="1" applyProtection="1">
      <alignment horizontal="left" vertical="center"/>
    </xf>
    <xf numFmtId="0" fontId="6" fillId="7" borderId="23" xfId="0" applyFont="1" applyFill="1" applyBorder="1" applyAlignment="1" applyProtection="1">
      <alignment horizontal="left" vertical="center"/>
    </xf>
    <xf numFmtId="0" fontId="6" fillId="7" borderId="24" xfId="0" applyFont="1" applyFill="1" applyBorder="1" applyAlignment="1" applyProtection="1">
      <alignment horizontal="left" vertical="center"/>
    </xf>
    <xf numFmtId="0" fontId="6" fillId="7" borderId="26" xfId="0" applyFont="1" applyFill="1" applyBorder="1" applyAlignment="1" applyProtection="1">
      <alignment horizontal="left" vertical="center"/>
    </xf>
    <xf numFmtId="0" fontId="6" fillId="7" borderId="2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99FF99"/>
      <color rgb="FFCC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CENTER OF GRAVITY LIMITS</a:t>
            </a:r>
          </a:p>
        </c:rich>
      </c:tx>
      <c:layout>
        <c:manualLayout>
          <c:xMode val="edge"/>
          <c:yMode val="edge"/>
          <c:x val="0.25085536361186789"/>
          <c:y val="3.0881716708488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59459608932941"/>
          <c:y val="0.15278372450803732"/>
          <c:w val="0.79969667517463361"/>
          <c:h val="0.7070310655425131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Definitions!$C$3:$C$7</c:f>
              <c:numCache>
                <c:formatCode>0.000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40.6</c:v>
                </c:pt>
                <c:pt idx="3">
                  <c:v>47.3</c:v>
                </c:pt>
                <c:pt idx="4">
                  <c:v>47.3</c:v>
                </c:pt>
              </c:numCache>
            </c:numRef>
          </c:xVal>
          <c:yVal>
            <c:numRef>
              <c:f>Definitions!$B$3:$B$7</c:f>
              <c:numCache>
                <c:formatCode>0.0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AD-496E-86B9-ACABB458D11B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Definitions!$C$8:$C$9</c:f>
              <c:numCache>
                <c:formatCode>0.000</c:formatCode>
                <c:ptCount val="2"/>
                <c:pt idx="0">
                  <c:v>38.430857706210979</c:v>
                </c:pt>
                <c:pt idx="1">
                  <c:v>38.430857706210979</c:v>
                </c:pt>
              </c:numCache>
            </c:numRef>
          </c:xVal>
          <c:yVal>
            <c:numRef>
              <c:f>Definitions!$B$8:$B$9</c:f>
              <c:numCache>
                <c:formatCode>0.0</c:formatCode>
                <c:ptCount val="2"/>
                <c:pt idx="0">
                  <c:v>1521.5</c:v>
                </c:pt>
                <c:pt idx="1">
                  <c:v>1521.5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AD-496E-86B9-ACABB458D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432392"/>
        <c:axId val="1"/>
      </c:scatterChart>
      <c:valAx>
        <c:axId val="378432392"/>
        <c:scaling>
          <c:orientation val="minMax"/>
          <c:max val="48"/>
          <c:min val="3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AIRPLANE C.G. LOCATION IN.LBS</a:t>
                </a:r>
              </a:p>
            </c:rich>
          </c:tx>
          <c:layout>
            <c:manualLayout>
              <c:xMode val="edge"/>
              <c:yMode val="edge"/>
              <c:x val="0.31622985339760284"/>
              <c:y val="0.918327709036370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H"/>
          </a:p>
        </c:txPr>
        <c:crossAx val="1"/>
        <c:crosses val="autoZero"/>
        <c:crossBetween val="midCat"/>
        <c:majorUnit val="1"/>
        <c:minorUnit val="0.2"/>
      </c:valAx>
      <c:valAx>
        <c:axId val="1"/>
        <c:scaling>
          <c:orientation val="minMax"/>
          <c:max val="2650"/>
          <c:min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LOADES AIRPLANE WEIGHT LBS</a:t>
                </a:r>
              </a:p>
            </c:rich>
          </c:tx>
          <c:layout>
            <c:manualLayout>
              <c:xMode val="edge"/>
              <c:yMode val="edge"/>
              <c:x val="2.8886360687803762E-2"/>
              <c:y val="0.253555997807966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H"/>
          </a:p>
        </c:txPr>
        <c:crossAx val="378432392"/>
        <c:crosses val="autoZero"/>
        <c:crossBetween val="midCat"/>
        <c:majorUnit val="10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H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CENTER OF GRAVITY MOMENT ENVELOPE</a:t>
            </a:r>
          </a:p>
        </c:rich>
      </c:tx>
      <c:layout>
        <c:manualLayout>
          <c:xMode val="edge"/>
          <c:yMode val="edge"/>
          <c:x val="0.24094624031515471"/>
          <c:y val="3.4206352548177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0322024120685"/>
          <c:y val="0.16675574559059331"/>
          <c:w val="0.8248344470642921"/>
          <c:h val="0.67557455905932662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Definitions!$D$3:$D$7</c:f>
              <c:numCache>
                <c:formatCode>0.0</c:formatCode>
                <c:ptCount val="5"/>
                <c:pt idx="0">
                  <c:v>52.5</c:v>
                </c:pt>
                <c:pt idx="1">
                  <c:v>68.25</c:v>
                </c:pt>
                <c:pt idx="2">
                  <c:v>103.53</c:v>
                </c:pt>
                <c:pt idx="3">
                  <c:v>120.61499999999999</c:v>
                </c:pt>
                <c:pt idx="4">
                  <c:v>70.95</c:v>
                </c:pt>
              </c:numCache>
            </c:numRef>
          </c:xVal>
          <c:yVal>
            <c:numRef>
              <c:f>Definitions!$B$3:$B$7</c:f>
              <c:numCache>
                <c:formatCode>0.0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92-4393-B650-25FE76FCF464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Definitions!$D$8:$D$9</c:f>
              <c:numCache>
                <c:formatCode>0.0</c:formatCode>
                <c:ptCount val="2"/>
                <c:pt idx="0">
                  <c:v>58.472550000000005</c:v>
                </c:pt>
                <c:pt idx="1">
                  <c:v>58.472550000000005</c:v>
                </c:pt>
              </c:numCache>
            </c:numRef>
          </c:xVal>
          <c:yVal>
            <c:numRef>
              <c:f>Definitions!$B$8:$B$9</c:f>
              <c:numCache>
                <c:formatCode>0.0</c:formatCode>
                <c:ptCount val="2"/>
                <c:pt idx="0">
                  <c:v>1521.5</c:v>
                </c:pt>
                <c:pt idx="1">
                  <c:v>1521.5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92-4393-B650-25FE76FCF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431080"/>
        <c:axId val="1"/>
      </c:scatterChart>
      <c:valAx>
        <c:axId val="378431080"/>
        <c:scaling>
          <c:orientation val="minMax"/>
          <c:min val="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LOADED AIRPLANE MOMNET/1000 LBS-IN</a:t>
                </a:r>
              </a:p>
            </c:rich>
          </c:tx>
          <c:layout>
            <c:manualLayout>
              <c:xMode val="edge"/>
              <c:yMode val="edge"/>
              <c:x val="0.32963802814851473"/>
              <c:y val="0.910742908473339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H"/>
          </a:p>
        </c:txPr>
        <c:crossAx val="1"/>
        <c:crosses val="autoZero"/>
        <c:crossBetween val="midCat"/>
        <c:majorUnit val="5"/>
        <c:minorUnit val="1"/>
      </c:valAx>
      <c:valAx>
        <c:axId val="1"/>
        <c:scaling>
          <c:orientation val="minMax"/>
          <c:max val="2650"/>
          <c:min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LOADED AIRPLANE WEIGHT LBS</a:t>
                </a:r>
              </a:p>
            </c:rich>
          </c:tx>
          <c:layout>
            <c:manualLayout>
              <c:xMode val="edge"/>
              <c:yMode val="edge"/>
              <c:x val="2.8085639017858443E-2"/>
              <c:y val="0.267236795935267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H"/>
          </a:p>
        </c:txPr>
        <c:crossAx val="378431080"/>
        <c:crosses val="autoZero"/>
        <c:crossBetween val="midCat"/>
        <c:majorUnit val="10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H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Scroll" dx="22" fmlaLink="$C$4" horiz="1" max="300" noThreeD="1" page="10" val="0"/>
</file>

<file path=xl/ctrlProps/ctrlProp2.xml><?xml version="1.0" encoding="utf-8"?>
<formControlPr xmlns="http://schemas.microsoft.com/office/spreadsheetml/2009/9/main" objectType="Scroll" dx="22" fmlaLink="$C$5" horiz="1" max="600" noThreeD="1" page="10" val="0"/>
</file>

<file path=xl/ctrlProps/ctrlProp3.xml><?xml version="1.0" encoding="utf-8"?>
<formControlPr xmlns="http://schemas.microsoft.com/office/spreadsheetml/2009/9/main" objectType="Scroll" dx="22" fmlaLink="$C$6" horiz="1" max="600" noThreeD="1" page="10" val="0"/>
</file>

<file path=xl/ctrlProps/ctrlProp4.xml><?xml version="1.0" encoding="utf-8"?>
<formControlPr xmlns="http://schemas.microsoft.com/office/spreadsheetml/2009/9/main" objectType="Scroll" dx="22" fmlaLink="$C$7" horiz="1" max="120" noThreeD="1" page="10" val="0"/>
</file>

<file path=xl/ctrlProps/ctrlProp5.xml><?xml version="1.0" encoding="utf-8"?>
<formControlPr xmlns="http://schemas.microsoft.com/office/spreadsheetml/2009/9/main" objectType="Scroll" dx="22" fmlaLink="$C$8" horiz="1" max="80" noThreeD="1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6</xdr:row>
      <xdr:rowOff>238125</xdr:rowOff>
    </xdr:from>
    <xdr:to>
      <xdr:col>1</xdr:col>
      <xdr:colOff>19050</xdr:colOff>
      <xdr:row>12</xdr:row>
      <xdr:rowOff>161925</xdr:rowOff>
    </xdr:to>
    <xdr:sp macro="" textlink="">
      <xdr:nvSpPr>
        <xdr:cNvPr id="1098" name="Line 2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flipV="1">
          <a:off x="676275" y="1562100"/>
          <a:ext cx="1133475" cy="1409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14</xdr:col>
      <xdr:colOff>869949</xdr:colOff>
      <xdr:row>24</xdr:row>
      <xdr:rowOff>0</xdr:rowOff>
    </xdr:to>
    <xdr:graphicFrame macro="">
      <xdr:nvGraphicFramePr>
        <xdr:cNvPr id="1099" name="Diagramm 4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38100</xdr:rowOff>
        </xdr:from>
        <xdr:to>
          <xdr:col>1</xdr:col>
          <xdr:colOff>1549400</xdr:colOff>
          <xdr:row>3</xdr:row>
          <xdr:rowOff>215900</xdr:rowOff>
        </xdr:to>
        <xdr:sp macro="" textlink="">
          <xdr:nvSpPr>
            <xdr:cNvPr id="1101" name="Scroll Bar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25400</xdr:rowOff>
        </xdr:from>
        <xdr:to>
          <xdr:col>1</xdr:col>
          <xdr:colOff>1549400</xdr:colOff>
          <xdr:row>4</xdr:row>
          <xdr:rowOff>215900</xdr:rowOff>
        </xdr:to>
        <xdr:sp macro="" textlink="">
          <xdr:nvSpPr>
            <xdr:cNvPr id="1102" name="Scroll Bar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25400</xdr:rowOff>
        </xdr:from>
        <xdr:to>
          <xdr:col>1</xdr:col>
          <xdr:colOff>1549400</xdr:colOff>
          <xdr:row>5</xdr:row>
          <xdr:rowOff>215900</xdr:rowOff>
        </xdr:to>
        <xdr:sp macro="" textlink="">
          <xdr:nvSpPr>
            <xdr:cNvPr id="1103" name="Scroll Bar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38100</xdr:rowOff>
        </xdr:from>
        <xdr:to>
          <xdr:col>1</xdr:col>
          <xdr:colOff>1549400</xdr:colOff>
          <xdr:row>6</xdr:row>
          <xdr:rowOff>215900</xdr:rowOff>
        </xdr:to>
        <xdr:sp macro="" textlink="">
          <xdr:nvSpPr>
            <xdr:cNvPr id="1104" name="Scroll Bar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38100</xdr:rowOff>
        </xdr:from>
        <xdr:to>
          <xdr:col>1</xdr:col>
          <xdr:colOff>1549400</xdr:colOff>
          <xdr:row>7</xdr:row>
          <xdr:rowOff>215900</xdr:rowOff>
        </xdr:to>
        <xdr:sp macro="" textlink="">
          <xdr:nvSpPr>
            <xdr:cNvPr id="1105" name="Scroll Bar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1460499</xdr:colOff>
      <xdr:row>8</xdr:row>
      <xdr:rowOff>126998</xdr:rowOff>
    </xdr:from>
    <xdr:to>
      <xdr:col>2</xdr:col>
      <xdr:colOff>126999</xdr:colOff>
      <xdr:row>14</xdr:row>
      <xdr:rowOff>52915</xdr:rowOff>
    </xdr:to>
    <xdr:sp macro="" textlink="">
      <xdr:nvSpPr>
        <xdr:cNvPr id="9" name="Line 23">
          <a:extLst>
            <a:ext uri="{FF2B5EF4-FFF2-40B4-BE49-F238E27FC236}">
              <a16:creationId xmlns:a16="http://schemas.microsoft.com/office/drawing/2014/main" id="{9CFCBCF1-1506-6049-B3CD-0B6101582D53}"/>
            </a:ext>
          </a:extLst>
        </xdr:cNvPr>
        <xdr:cNvSpPr>
          <a:spLocks noChangeShapeType="1"/>
        </xdr:cNvSpPr>
      </xdr:nvSpPr>
      <xdr:spPr bwMode="auto">
        <a:xfrm flipV="1">
          <a:off x="1460499" y="1926165"/>
          <a:ext cx="2529417" cy="11959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47625</xdr:rowOff>
    </xdr:from>
    <xdr:to>
      <xdr:col>6</xdr:col>
      <xdr:colOff>352425</xdr:colOff>
      <xdr:row>31</xdr:row>
      <xdr:rowOff>47625</xdr:rowOff>
    </xdr:to>
    <xdr:graphicFrame macro="">
      <xdr:nvGraphicFramePr>
        <xdr:cNvPr id="3104" name="Diagramm 1042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O44"/>
  <sheetViews>
    <sheetView tabSelected="1" zoomScale="120" zoomScaleNormal="120" workbookViewId="0">
      <selection sqref="A1:A2"/>
    </sheetView>
  </sheetViews>
  <sheetFormatPr baseColWidth="10" defaultColWidth="8.83203125" defaultRowHeight="13" x14ac:dyDescent="0.15"/>
  <cols>
    <col min="1" max="1" width="26.83203125" style="24" bestFit="1" customWidth="1"/>
    <col min="2" max="2" width="23.83203125" style="24" customWidth="1"/>
    <col min="3" max="3" width="9.1640625" style="98" customWidth="1"/>
    <col min="4" max="4" width="8.5" style="24" customWidth="1"/>
    <col min="5" max="5" width="10.6640625" style="100" customWidth="1"/>
    <col min="6" max="6" width="8.5" style="101" customWidth="1"/>
    <col min="7" max="7" width="7.6640625" style="102" customWidth="1"/>
    <col min="8" max="8" width="9.1640625" style="103" customWidth="1"/>
    <col min="9" max="11" width="11.5" style="24" customWidth="1"/>
    <col min="12" max="12" width="11.5" style="28" customWidth="1"/>
    <col min="13" max="256" width="11.5" style="24" customWidth="1"/>
    <col min="257" max="16384" width="8.83203125" style="24"/>
  </cols>
  <sheetData>
    <row r="1" spans="1:15" x14ac:dyDescent="0.15">
      <c r="A1" s="130" t="s">
        <v>41</v>
      </c>
      <c r="B1" s="132" t="s">
        <v>35</v>
      </c>
      <c r="C1" s="107" t="s">
        <v>14</v>
      </c>
      <c r="D1" s="108" t="s">
        <v>0</v>
      </c>
      <c r="E1" s="109" t="s">
        <v>1</v>
      </c>
      <c r="F1" s="19" t="s">
        <v>14</v>
      </c>
      <c r="G1" s="20" t="s">
        <v>0</v>
      </c>
      <c r="H1" s="21" t="s">
        <v>1</v>
      </c>
      <c r="I1" s="22"/>
      <c r="J1" s="22"/>
      <c r="K1" s="22"/>
      <c r="L1" s="22"/>
      <c r="M1" s="22"/>
      <c r="N1" s="22"/>
      <c r="O1" s="23"/>
    </row>
    <row r="2" spans="1:15" ht="13" customHeight="1" thickBot="1" x14ac:dyDescent="0.2">
      <c r="A2" s="131"/>
      <c r="B2" s="133"/>
      <c r="C2" s="110" t="s">
        <v>24</v>
      </c>
      <c r="D2" s="111" t="s">
        <v>25</v>
      </c>
      <c r="E2" s="112" t="s">
        <v>26</v>
      </c>
      <c r="F2" s="25" t="s">
        <v>34</v>
      </c>
      <c r="G2" s="26" t="s">
        <v>36</v>
      </c>
      <c r="H2" s="27" t="s">
        <v>37</v>
      </c>
      <c r="I2" s="28"/>
      <c r="J2" s="28"/>
      <c r="K2" s="28"/>
      <c r="M2" s="28"/>
      <c r="N2" s="28"/>
      <c r="O2" s="29"/>
    </row>
    <row r="3" spans="1:15" ht="19" customHeight="1" thickBot="1" x14ac:dyDescent="0.2">
      <c r="A3" s="30" t="s">
        <v>6</v>
      </c>
      <c r="B3" s="31" t="s">
        <v>42</v>
      </c>
      <c r="C3" s="120">
        <v>1521.5</v>
      </c>
      <c r="D3" s="113">
        <f>E3/C3</f>
        <v>38.430857706210979</v>
      </c>
      <c r="E3" s="114">
        <v>58472.55</v>
      </c>
      <c r="F3" s="32">
        <f t="shared" ref="F3:F12" si="0">C3*kg_lbs</f>
        <v>690.14079095500006</v>
      </c>
      <c r="G3" s="33">
        <f t="shared" ref="G3:G9" si="1">D3*m_inch</f>
        <v>0.97614378573775884</v>
      </c>
      <c r="H3" s="34">
        <f t="shared" ref="H3:H9" si="2">F3*G3</f>
        <v>673.67664437486496</v>
      </c>
      <c r="I3" s="28"/>
      <c r="J3" s="28"/>
      <c r="K3" s="28"/>
      <c r="M3" s="28"/>
      <c r="N3" s="28"/>
      <c r="O3" s="29"/>
    </row>
    <row r="4" spans="1:15" ht="19" customHeight="1" x14ac:dyDescent="0.15">
      <c r="A4" s="35" t="s">
        <v>12</v>
      </c>
      <c r="B4" s="118"/>
      <c r="C4" s="122">
        <v>0</v>
      </c>
      <c r="D4" s="119">
        <v>48</v>
      </c>
      <c r="E4" s="115">
        <f>D4*C4</f>
        <v>0</v>
      </c>
      <c r="F4" s="36">
        <f t="shared" si="0"/>
        <v>0</v>
      </c>
      <c r="G4" s="37">
        <f t="shared" si="1"/>
        <v>1.2191999999999998</v>
      </c>
      <c r="H4" s="38">
        <f t="shared" si="2"/>
        <v>0</v>
      </c>
      <c r="I4" s="28"/>
      <c r="J4" s="28"/>
      <c r="K4" s="28"/>
      <c r="M4" s="28"/>
      <c r="N4" s="28"/>
      <c r="O4" s="29"/>
    </row>
    <row r="5" spans="1:15" ht="19" customHeight="1" x14ac:dyDescent="0.15">
      <c r="A5" s="35" t="s">
        <v>27</v>
      </c>
      <c r="B5" s="118"/>
      <c r="C5" s="123">
        <v>0</v>
      </c>
      <c r="D5" s="119">
        <v>37</v>
      </c>
      <c r="E5" s="115">
        <f>D5*C5</f>
        <v>0</v>
      </c>
      <c r="F5" s="36">
        <f t="shared" si="0"/>
        <v>0</v>
      </c>
      <c r="G5" s="37">
        <f t="shared" si="1"/>
        <v>0.93979999999999997</v>
      </c>
      <c r="H5" s="38">
        <f t="shared" si="2"/>
        <v>0</v>
      </c>
      <c r="I5" s="28"/>
      <c r="J5" s="28"/>
      <c r="K5" s="28"/>
      <c r="M5" s="28"/>
      <c r="N5" s="28"/>
      <c r="O5" s="29"/>
    </row>
    <row r="6" spans="1:15" ht="19" customHeight="1" x14ac:dyDescent="0.15">
      <c r="A6" s="35" t="s">
        <v>28</v>
      </c>
      <c r="B6" s="118"/>
      <c r="C6" s="123">
        <v>0</v>
      </c>
      <c r="D6" s="119">
        <v>73</v>
      </c>
      <c r="E6" s="115">
        <f>D6*C6</f>
        <v>0</v>
      </c>
      <c r="F6" s="36">
        <f t="shared" si="0"/>
        <v>0</v>
      </c>
      <c r="G6" s="37">
        <f t="shared" si="1"/>
        <v>1.8541999999999998</v>
      </c>
      <c r="H6" s="38">
        <f t="shared" si="2"/>
        <v>0</v>
      </c>
      <c r="I6" s="28"/>
      <c r="J6" s="28"/>
      <c r="K6" s="28"/>
      <c r="M6" s="28"/>
      <c r="N6" s="28"/>
      <c r="O6" s="29"/>
    </row>
    <row r="7" spans="1:15" ht="19" customHeight="1" x14ac:dyDescent="0.15">
      <c r="A7" s="35" t="s">
        <v>32</v>
      </c>
      <c r="B7" s="118"/>
      <c r="C7" s="123">
        <v>0</v>
      </c>
      <c r="D7" s="119">
        <v>95</v>
      </c>
      <c r="E7" s="115">
        <f>D7*C7</f>
        <v>0</v>
      </c>
      <c r="F7" s="36">
        <f t="shared" si="0"/>
        <v>0</v>
      </c>
      <c r="G7" s="37">
        <f t="shared" si="1"/>
        <v>2.4129999999999998</v>
      </c>
      <c r="H7" s="38">
        <f t="shared" si="2"/>
        <v>0</v>
      </c>
      <c r="I7" s="28"/>
      <c r="J7" s="28"/>
      <c r="K7" s="28"/>
      <c r="M7" s="28"/>
      <c r="N7" s="28"/>
      <c r="O7" s="29"/>
    </row>
    <row r="8" spans="1:15" ht="19" customHeight="1" thickBot="1" x14ac:dyDescent="0.2">
      <c r="A8" s="35" t="s">
        <v>33</v>
      </c>
      <c r="B8" s="118"/>
      <c r="C8" s="124">
        <v>0</v>
      </c>
      <c r="D8" s="119">
        <v>123</v>
      </c>
      <c r="E8" s="115">
        <f>D8*C8</f>
        <v>0</v>
      </c>
      <c r="F8" s="36">
        <f t="shared" si="0"/>
        <v>0</v>
      </c>
      <c r="G8" s="37">
        <f t="shared" si="1"/>
        <v>3.1242000000000001</v>
      </c>
      <c r="H8" s="38">
        <f t="shared" si="2"/>
        <v>0</v>
      </c>
      <c r="I8" s="28"/>
      <c r="J8" s="28"/>
      <c r="K8" s="28"/>
      <c r="M8" s="28"/>
      <c r="N8" s="28"/>
      <c r="O8" s="29"/>
    </row>
    <row r="9" spans="1:15" ht="19" customHeight="1" thickBot="1" x14ac:dyDescent="0.2">
      <c r="A9" s="39" t="s">
        <v>9</v>
      </c>
      <c r="B9" s="40" t="str">
        <f>IF(C9&lt;C10,"Weight iniside Limit","Weight OUTSIDE Limit")</f>
        <v>Weight iniside Limit</v>
      </c>
      <c r="C9" s="121">
        <f>SUM(C3:C8)</f>
        <v>1521.5</v>
      </c>
      <c r="D9" s="116">
        <f>E9/C9</f>
        <v>38.430857706210979</v>
      </c>
      <c r="E9" s="117">
        <f>SUM(E3:E8)</f>
        <v>58472.55</v>
      </c>
      <c r="F9" s="41">
        <f t="shared" si="0"/>
        <v>690.14079095500006</v>
      </c>
      <c r="G9" s="42">
        <f t="shared" si="1"/>
        <v>0.97614378573775884</v>
      </c>
      <c r="H9" s="43">
        <f t="shared" si="2"/>
        <v>673.67664437486496</v>
      </c>
      <c r="I9" s="28"/>
      <c r="J9" s="28"/>
      <c r="K9" s="28"/>
      <c r="M9" s="28"/>
      <c r="N9" s="28"/>
      <c r="O9" s="29"/>
    </row>
    <row r="10" spans="1:15" ht="19" customHeight="1" thickBot="1" x14ac:dyDescent="0.2">
      <c r="A10" s="44"/>
      <c r="B10" s="45" t="s">
        <v>50</v>
      </c>
      <c r="C10" s="46">
        <v>2550</v>
      </c>
      <c r="D10" s="47" t="s">
        <v>24</v>
      </c>
      <c r="E10" s="48"/>
      <c r="F10" s="49">
        <f t="shared" si="0"/>
        <v>1156.6605435000001</v>
      </c>
      <c r="G10" s="50" t="s">
        <v>34</v>
      </c>
      <c r="H10" s="51"/>
      <c r="I10" s="28"/>
      <c r="J10" s="28"/>
      <c r="K10" s="28"/>
      <c r="M10" s="28"/>
      <c r="N10" s="28"/>
      <c r="O10" s="29"/>
    </row>
    <row r="11" spans="1:15" ht="19" customHeight="1" x14ac:dyDescent="0.15">
      <c r="A11" s="52"/>
      <c r="B11" s="53" t="s">
        <v>43</v>
      </c>
      <c r="C11" s="54">
        <f>C3+C5+C6+C7+C8</f>
        <v>1521.5</v>
      </c>
      <c r="D11" s="55" t="s">
        <v>24</v>
      </c>
      <c r="E11" s="56"/>
      <c r="F11" s="57">
        <f t="shared" si="0"/>
        <v>690.14079095500006</v>
      </c>
      <c r="G11" s="58" t="s">
        <v>34</v>
      </c>
      <c r="H11" s="59"/>
      <c r="I11" s="28"/>
      <c r="J11" s="28"/>
      <c r="K11" s="28"/>
      <c r="M11" s="28"/>
      <c r="N11" s="28"/>
      <c r="O11" s="29"/>
    </row>
    <row r="12" spans="1:15" ht="19" customHeight="1" thickBot="1" x14ac:dyDescent="0.2">
      <c r="A12" s="52"/>
      <c r="B12" s="60" t="s">
        <v>49</v>
      </c>
      <c r="C12" s="61">
        <f>SUM(C5:C8)</f>
        <v>0</v>
      </c>
      <c r="D12" s="62" t="s">
        <v>24</v>
      </c>
      <c r="E12" s="56"/>
      <c r="F12" s="63">
        <f t="shared" si="0"/>
        <v>0</v>
      </c>
      <c r="G12" s="64" t="s">
        <v>34</v>
      </c>
      <c r="H12" s="59"/>
      <c r="I12" s="28"/>
      <c r="J12" s="28"/>
      <c r="K12" s="28"/>
      <c r="M12" s="28"/>
      <c r="N12" s="28"/>
      <c r="O12" s="29"/>
    </row>
    <row r="13" spans="1:15" ht="12" customHeight="1" x14ac:dyDescent="0.15">
      <c r="A13" s="65"/>
      <c r="B13" s="136" t="s">
        <v>38</v>
      </c>
      <c r="C13" s="137"/>
      <c r="D13" s="66"/>
      <c r="E13" s="67"/>
      <c r="F13" s="68"/>
      <c r="G13" s="69"/>
      <c r="H13" s="70"/>
      <c r="I13" s="28"/>
      <c r="J13" s="28"/>
      <c r="K13" s="28"/>
      <c r="M13" s="28"/>
      <c r="N13" s="28"/>
      <c r="O13" s="29"/>
    </row>
    <row r="14" spans="1:15" ht="12" customHeight="1" x14ac:dyDescent="0.15">
      <c r="A14" s="71" t="s">
        <v>22</v>
      </c>
      <c r="B14" s="134" t="s">
        <v>39</v>
      </c>
      <c r="C14" s="135"/>
      <c r="D14" s="72"/>
      <c r="E14" s="67"/>
      <c r="F14" s="68"/>
      <c r="G14" s="69"/>
      <c r="H14" s="70"/>
      <c r="I14" s="28"/>
      <c r="J14" s="28"/>
      <c r="K14" s="28"/>
      <c r="M14" s="28"/>
      <c r="N14" s="28"/>
      <c r="O14" s="29"/>
    </row>
    <row r="15" spans="1:15" ht="12" customHeight="1" thickBot="1" x14ac:dyDescent="0.2">
      <c r="A15" s="73" t="s">
        <v>31</v>
      </c>
      <c r="B15" s="138" t="s">
        <v>40</v>
      </c>
      <c r="C15" s="139"/>
      <c r="D15" s="74"/>
      <c r="E15" s="75"/>
      <c r="F15" s="68"/>
      <c r="G15" s="69"/>
      <c r="H15" s="70"/>
      <c r="I15" s="28"/>
      <c r="J15" s="28"/>
      <c r="K15" s="28"/>
      <c r="M15" s="28"/>
      <c r="N15" s="28"/>
      <c r="O15" s="29"/>
    </row>
    <row r="16" spans="1:15" ht="12" customHeight="1" x14ac:dyDescent="0.15">
      <c r="A16" s="65"/>
      <c r="B16" s="76" t="s">
        <v>12</v>
      </c>
      <c r="C16" s="77" t="s">
        <v>24</v>
      </c>
      <c r="D16" s="77" t="s">
        <v>30</v>
      </c>
      <c r="E16" s="78" t="s">
        <v>13</v>
      </c>
      <c r="F16" s="79" t="s">
        <v>34</v>
      </c>
      <c r="G16" s="69"/>
      <c r="H16" s="70"/>
      <c r="I16" s="28"/>
      <c r="J16" s="28"/>
      <c r="K16" s="28"/>
      <c r="M16" s="28"/>
      <c r="N16" s="28"/>
      <c r="O16" s="29"/>
    </row>
    <row r="17" spans="1:15" ht="12" customHeight="1" x14ac:dyDescent="0.15">
      <c r="A17" s="65"/>
      <c r="B17" s="80" t="s">
        <v>44</v>
      </c>
      <c r="C17" s="81">
        <f>D17*lbs_gal</f>
        <v>300.43456027269593</v>
      </c>
      <c r="D17" s="82">
        <v>50</v>
      </c>
      <c r="E17" s="83">
        <f>D17*liter_gal</f>
        <v>189.27058919999999</v>
      </c>
      <c r="F17" s="84">
        <f>D17*kg_gal</f>
        <v>136.27482422399999</v>
      </c>
      <c r="G17" s="69"/>
      <c r="H17" s="70"/>
      <c r="I17" s="28"/>
      <c r="J17" s="28"/>
      <c r="K17" s="28"/>
      <c r="M17" s="28"/>
      <c r="N17" s="28"/>
      <c r="O17" s="29"/>
    </row>
    <row r="18" spans="1:15" ht="12" customHeight="1" thickBot="1" x14ac:dyDescent="0.2">
      <c r="A18" s="65"/>
      <c r="B18" s="85" t="s">
        <v>45</v>
      </c>
      <c r="C18" s="86">
        <f>C4</f>
        <v>0</v>
      </c>
      <c r="D18" s="86">
        <f>C4/lbs_gal</f>
        <v>0</v>
      </c>
      <c r="E18" s="87">
        <f>(+C4)*kg_lbs/liter_kg</f>
        <v>0</v>
      </c>
      <c r="F18" s="88">
        <f>C4*kg_lbs</f>
        <v>0</v>
      </c>
      <c r="G18" s="69"/>
      <c r="H18" s="70"/>
      <c r="I18" s="28"/>
      <c r="J18" s="28"/>
      <c r="K18" s="28"/>
      <c r="M18" s="28"/>
      <c r="N18" s="28"/>
      <c r="O18" s="29"/>
    </row>
    <row r="19" spans="1:15" ht="12" customHeight="1" x14ac:dyDescent="0.15">
      <c r="A19" s="89"/>
      <c r="B19" s="28"/>
      <c r="C19" s="90"/>
      <c r="D19" s="28"/>
      <c r="E19" s="91"/>
      <c r="F19" s="68"/>
      <c r="G19" s="69"/>
      <c r="H19" s="70"/>
      <c r="I19" s="28"/>
      <c r="J19" s="28"/>
      <c r="K19" s="28"/>
      <c r="M19" s="28"/>
      <c r="N19" s="28"/>
      <c r="O19" s="29"/>
    </row>
    <row r="20" spans="1:15" ht="12" customHeight="1" x14ac:dyDescent="0.15">
      <c r="A20" s="89"/>
      <c r="B20" s="28"/>
      <c r="C20" s="92"/>
      <c r="D20" s="93"/>
      <c r="E20" s="94"/>
      <c r="F20" s="68"/>
      <c r="G20" s="69"/>
      <c r="H20" s="70"/>
      <c r="I20" s="28"/>
      <c r="J20" s="28"/>
      <c r="K20" s="28"/>
      <c r="M20" s="28"/>
      <c r="N20" s="28"/>
      <c r="O20" s="29"/>
    </row>
    <row r="21" spans="1:15" ht="12" customHeight="1" x14ac:dyDescent="0.15">
      <c r="A21" s="89"/>
      <c r="B21" s="28"/>
      <c r="C21" s="92"/>
      <c r="D21" s="93"/>
      <c r="E21" s="94"/>
      <c r="F21" s="68"/>
      <c r="G21" s="69"/>
      <c r="H21" s="70"/>
      <c r="I21" s="28"/>
      <c r="J21" s="28"/>
      <c r="K21" s="28"/>
      <c r="M21" s="28"/>
      <c r="N21" s="28"/>
      <c r="O21" s="29"/>
    </row>
    <row r="22" spans="1:15" ht="12" customHeight="1" x14ac:dyDescent="0.15">
      <c r="A22" s="89"/>
      <c r="B22" s="28"/>
      <c r="C22" s="92"/>
      <c r="D22" s="93"/>
      <c r="E22" s="94"/>
      <c r="F22" s="68"/>
      <c r="G22" s="69"/>
      <c r="H22" s="70"/>
      <c r="I22" s="28"/>
      <c r="J22" s="28"/>
      <c r="K22" s="28"/>
      <c r="M22" s="28"/>
      <c r="N22" s="28"/>
      <c r="O22" s="29"/>
    </row>
    <row r="23" spans="1:15" ht="12" customHeight="1" x14ac:dyDescent="0.15">
      <c r="A23" s="89"/>
      <c r="B23" s="28"/>
      <c r="C23" s="90"/>
      <c r="D23" s="92"/>
      <c r="E23" s="91"/>
      <c r="F23" s="68"/>
      <c r="G23" s="69"/>
      <c r="H23" s="70"/>
      <c r="I23" s="28"/>
      <c r="J23" s="28"/>
      <c r="K23" s="28"/>
      <c r="M23" s="28"/>
      <c r="N23" s="28"/>
      <c r="O23" s="29"/>
    </row>
    <row r="24" spans="1:15" ht="12" customHeight="1" thickBot="1" x14ac:dyDescent="0.2">
      <c r="A24" s="89"/>
      <c r="B24" s="28"/>
      <c r="C24" s="90"/>
      <c r="D24" s="92"/>
      <c r="E24" s="91"/>
      <c r="F24" s="95"/>
      <c r="G24" s="69"/>
      <c r="H24" s="70"/>
      <c r="I24" s="28"/>
      <c r="J24" s="28"/>
      <c r="K24" s="28"/>
      <c r="M24" s="28"/>
      <c r="N24" s="28"/>
      <c r="O24" s="29"/>
    </row>
    <row r="25" spans="1:15" ht="14" thickBot="1" x14ac:dyDescent="0.2">
      <c r="A25" s="96" t="s">
        <v>47</v>
      </c>
      <c r="B25" s="125" t="s">
        <v>46</v>
      </c>
      <c r="C25" s="126"/>
      <c r="D25" s="126"/>
      <c r="E25" s="126"/>
      <c r="F25" s="126"/>
      <c r="G25" s="97"/>
      <c r="H25" s="97"/>
      <c r="I25" s="127" t="s">
        <v>48</v>
      </c>
      <c r="J25" s="128"/>
      <c r="K25" s="128"/>
      <c r="L25" s="128"/>
      <c r="M25" s="128"/>
      <c r="N25" s="128"/>
      <c r="O25" s="129"/>
    </row>
    <row r="26" spans="1:15" x14ac:dyDescent="0.15">
      <c r="D26" s="99"/>
    </row>
    <row r="27" spans="1:15" x14ac:dyDescent="0.15">
      <c r="D27" s="99"/>
      <c r="G27" s="104"/>
    </row>
    <row r="28" spans="1:15" x14ac:dyDescent="0.15">
      <c r="D28" s="99"/>
      <c r="K28" s="105"/>
    </row>
    <row r="29" spans="1:15" x14ac:dyDescent="0.15">
      <c r="D29" s="99"/>
    </row>
    <row r="30" spans="1:15" x14ac:dyDescent="0.15">
      <c r="B30" s="98"/>
      <c r="D30" s="92"/>
    </row>
    <row r="31" spans="1:15" x14ac:dyDescent="0.15">
      <c r="B31" s="106"/>
      <c r="D31" s="99"/>
      <c r="J31" s="92"/>
    </row>
    <row r="32" spans="1:15" x14ac:dyDescent="0.15">
      <c r="J32" s="92"/>
    </row>
    <row r="33" spans="1:10" x14ac:dyDescent="0.15">
      <c r="A33" s="98"/>
      <c r="D33" s="99"/>
      <c r="J33" s="92"/>
    </row>
    <row r="34" spans="1:10" x14ac:dyDescent="0.15">
      <c r="A34" s="106"/>
      <c r="D34" s="92"/>
      <c r="J34" s="92"/>
    </row>
    <row r="35" spans="1:10" x14ac:dyDescent="0.15">
      <c r="D35" s="98"/>
      <c r="J35" s="92"/>
    </row>
    <row r="36" spans="1:10" x14ac:dyDescent="0.15">
      <c r="J36" s="92"/>
    </row>
    <row r="37" spans="1:10" x14ac:dyDescent="0.15">
      <c r="D37" s="98"/>
      <c r="J37" s="92"/>
    </row>
    <row r="38" spans="1:10" x14ac:dyDescent="0.15">
      <c r="D38" s="98"/>
      <c r="J38" s="92"/>
    </row>
    <row r="39" spans="1:10" x14ac:dyDescent="0.15">
      <c r="D39" s="98"/>
    </row>
    <row r="40" spans="1:10" x14ac:dyDescent="0.15">
      <c r="D40" s="98"/>
    </row>
    <row r="41" spans="1:10" x14ac:dyDescent="0.15">
      <c r="D41" s="98"/>
    </row>
    <row r="42" spans="1:10" x14ac:dyDescent="0.15">
      <c r="D42" s="98"/>
    </row>
    <row r="43" spans="1:10" x14ac:dyDescent="0.15">
      <c r="D43" s="98"/>
    </row>
    <row r="44" spans="1:10" x14ac:dyDescent="0.15">
      <c r="D44" s="98"/>
      <c r="I44" s="98"/>
      <c r="J44" s="98"/>
    </row>
  </sheetData>
  <sheetProtection algorithmName="SHA-512" hashValue="/U9/qowumoXMq/LZcgWajrUqG6ItQcMuigCbum0CXMiPv6tz+0EAvjqF5xluBazTvWaVwe6U5ptRO0LvqDeHTg==" saltValue="yLHCOW4BMeBsdSv52VctEg==" spinCount="100000" sheet="1" objects="1" scenarios="1"/>
  <mergeCells count="7">
    <mergeCell ref="B25:F25"/>
    <mergeCell ref="I25:O25"/>
    <mergeCell ref="A1:A2"/>
    <mergeCell ref="B1:B2"/>
    <mergeCell ref="B14:C14"/>
    <mergeCell ref="B13:C13"/>
    <mergeCell ref="B15:C15"/>
  </mergeCells>
  <phoneticPr fontId="0" type="noConversion"/>
  <conditionalFormatting sqref="B9">
    <cfRule type="cellIs" dxfId="1" priority="1" stopIfTrue="1" operator="equal">
      <formula>"Weight iniside Limit"</formula>
    </cfRule>
    <cfRule type="cellIs" dxfId="0" priority="2" stopIfTrue="1" operator="equal">
      <formula>"Weight OUTSIDE Limit"</formula>
    </cfRule>
  </conditionalFormatting>
  <pageMargins left="0.59055118110236227" right="0.47244094488188981" top="1.9685039370078741" bottom="1.9685039370078741" header="0" footer="0"/>
  <pageSetup paperSize="9" scale="68" orientation="landscape" r:id="rId1"/>
  <headerFooter alignWithMargins="0">
    <oddHeader>&amp;C&amp;D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1" r:id="rId4" name="Scroll Bar 77">
              <controlPr defaultSize="0" autoPict="0">
                <anchor moveWithCells="1">
                  <from>
                    <xdr:col>1</xdr:col>
                    <xdr:colOff>38100</xdr:colOff>
                    <xdr:row>3</xdr:row>
                    <xdr:rowOff>38100</xdr:rowOff>
                  </from>
                  <to>
                    <xdr:col>1</xdr:col>
                    <xdr:colOff>1549400</xdr:colOff>
                    <xdr:row>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Scroll Bar 78">
              <controlPr defaultSize="0" autoPict="0">
                <anchor moveWithCells="1">
                  <from>
                    <xdr:col>1</xdr:col>
                    <xdr:colOff>38100</xdr:colOff>
                    <xdr:row>4</xdr:row>
                    <xdr:rowOff>25400</xdr:rowOff>
                  </from>
                  <to>
                    <xdr:col>1</xdr:col>
                    <xdr:colOff>1549400</xdr:colOff>
                    <xdr:row>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" name="Scroll Bar 79">
              <controlPr defaultSize="0" autoPict="0">
                <anchor moveWithCells="1">
                  <from>
                    <xdr:col>1</xdr:col>
                    <xdr:colOff>38100</xdr:colOff>
                    <xdr:row>5</xdr:row>
                    <xdr:rowOff>25400</xdr:rowOff>
                  </from>
                  <to>
                    <xdr:col>1</xdr:col>
                    <xdr:colOff>1549400</xdr:colOff>
                    <xdr:row>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" name="Scroll Bar 80">
              <controlPr defaultSize="0" autoPict="0">
                <anchor moveWithCells="1">
                  <from>
                    <xdr:col>1</xdr:col>
                    <xdr:colOff>38100</xdr:colOff>
                    <xdr:row>6</xdr:row>
                    <xdr:rowOff>38100</xdr:rowOff>
                  </from>
                  <to>
                    <xdr:col>1</xdr:col>
                    <xdr:colOff>1549400</xdr:colOff>
                    <xdr:row>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" name="Scroll Bar 81">
              <controlPr defaultSize="0" autoPict="0">
                <anchor moveWithCells="1">
                  <from>
                    <xdr:col>1</xdr:col>
                    <xdr:colOff>38100</xdr:colOff>
                    <xdr:row>7</xdr:row>
                    <xdr:rowOff>38100</xdr:rowOff>
                  </from>
                  <to>
                    <xdr:col>1</xdr:col>
                    <xdr:colOff>1549400</xdr:colOff>
                    <xdr:row>7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25"/>
  <sheetViews>
    <sheetView workbookViewId="0"/>
  </sheetViews>
  <sheetFormatPr baseColWidth="10" defaultColWidth="8.83203125" defaultRowHeight="13" x14ac:dyDescent="0.15"/>
  <cols>
    <col min="1" max="1" width="15.5" customWidth="1"/>
    <col min="2" max="256" width="11.5" customWidth="1"/>
  </cols>
  <sheetData>
    <row r="1" spans="1:8" s="1" customFormat="1" ht="17" thickBot="1" x14ac:dyDescent="0.25">
      <c r="A1" s="1" t="s">
        <v>15</v>
      </c>
    </row>
    <row r="2" spans="1:8" ht="17" thickBot="1" x14ac:dyDescent="0.25">
      <c r="A2" s="7"/>
      <c r="B2" s="8" t="s">
        <v>11</v>
      </c>
      <c r="C2" s="9" t="s">
        <v>0</v>
      </c>
      <c r="D2" s="8" t="s">
        <v>10</v>
      </c>
      <c r="G2" s="1" t="s">
        <v>16</v>
      </c>
    </row>
    <row r="3" spans="1:8" x14ac:dyDescent="0.15">
      <c r="A3" s="10" t="s">
        <v>2</v>
      </c>
      <c r="B3" s="5">
        <v>1500</v>
      </c>
      <c r="C3" s="17">
        <v>35</v>
      </c>
      <c r="D3" s="5">
        <f>(B3*C3)/1000</f>
        <v>52.5</v>
      </c>
      <c r="G3" s="2" t="s">
        <v>17</v>
      </c>
      <c r="H3" s="13">
        <v>0.45359237000000002</v>
      </c>
    </row>
    <row r="4" spans="1:8" x14ac:dyDescent="0.15">
      <c r="A4" s="10" t="s">
        <v>29</v>
      </c>
      <c r="B4" s="5">
        <v>1950</v>
      </c>
      <c r="C4" s="17">
        <v>35</v>
      </c>
      <c r="D4" s="5">
        <f>(B4*C4)/1000</f>
        <v>68.25</v>
      </c>
      <c r="G4" s="3" t="s">
        <v>19</v>
      </c>
      <c r="H4" s="14">
        <f>+H5/H3</f>
        <v>6.0086912054539185</v>
      </c>
    </row>
    <row r="5" spans="1:8" x14ac:dyDescent="0.15">
      <c r="A5" s="10" t="s">
        <v>3</v>
      </c>
      <c r="B5" s="5">
        <v>2550</v>
      </c>
      <c r="C5" s="17">
        <v>40.6</v>
      </c>
      <c r="D5" s="5">
        <f>(B5*C5)/1000</f>
        <v>103.53</v>
      </c>
      <c r="G5" s="3" t="s">
        <v>21</v>
      </c>
      <c r="H5" s="14">
        <v>2.7254964844799998</v>
      </c>
    </row>
    <row r="6" spans="1:8" x14ac:dyDescent="0.15">
      <c r="A6" s="10" t="s">
        <v>4</v>
      </c>
      <c r="B6" s="5">
        <v>2550</v>
      </c>
      <c r="C6" s="17">
        <v>47.3</v>
      </c>
      <c r="D6" s="5">
        <f>(B6*C6)/1000</f>
        <v>120.61499999999999</v>
      </c>
      <c r="G6" s="3" t="s">
        <v>23</v>
      </c>
      <c r="H6" s="14">
        <v>0.72</v>
      </c>
    </row>
    <row r="7" spans="1:8" x14ac:dyDescent="0.15">
      <c r="A7" s="10" t="s">
        <v>5</v>
      </c>
      <c r="B7" s="5">
        <v>1500</v>
      </c>
      <c r="C7" s="17">
        <v>47.3</v>
      </c>
      <c r="D7" s="5">
        <f>(B7*C7)/1000</f>
        <v>70.95</v>
      </c>
      <c r="G7" s="3" t="s">
        <v>20</v>
      </c>
      <c r="H7" s="14">
        <v>3.7854117839999999</v>
      </c>
    </row>
    <row r="8" spans="1:8" ht="14" thickBot="1" x14ac:dyDescent="0.2">
      <c r="A8" s="10" t="s">
        <v>7</v>
      </c>
      <c r="B8" s="6">
        <f>+Input_Output!C9-Input_Output!C4</f>
        <v>1521.5</v>
      </c>
      <c r="C8" s="17">
        <f>(D8/B8)*1000</f>
        <v>38.430857706210979</v>
      </c>
      <c r="D8" s="5">
        <f>(Input_Output!E9-Input_Output!E4)/1000</f>
        <v>58.472550000000005</v>
      </c>
      <c r="G8" s="4" t="s">
        <v>18</v>
      </c>
      <c r="H8" s="15">
        <v>2.5399999999999999E-2</v>
      </c>
    </row>
    <row r="9" spans="1:8" ht="14" thickBot="1" x14ac:dyDescent="0.2">
      <c r="A9" s="11" t="s">
        <v>8</v>
      </c>
      <c r="B9" s="12">
        <f>+Input_Output!C9</f>
        <v>1521.5</v>
      </c>
      <c r="C9" s="18">
        <f>Input_Output!$D$9</f>
        <v>38.430857706210979</v>
      </c>
      <c r="D9" s="5">
        <f>(B9*C9)/1000</f>
        <v>58.472550000000005</v>
      </c>
    </row>
    <row r="25" spans="2:2" x14ac:dyDescent="0.15">
      <c r="B25" s="16"/>
    </row>
  </sheetData>
  <sheetProtection algorithmName="SHA-512" hashValue="sR9C4v8KM8pXKmCTalCihH6/XT0Rn4aHes1atRsG5F56RWdlj4ymaJ8w/f3fkklKwgFkPgHOHsbldrqaslQLgA==" saltValue="spYbxGHInB+kDyVGRcRtng==" spinCount="100000" sheet="1" scenarios="1" selectLockedCells="1" selectUnlockedCells="1"/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Input_Output</vt:lpstr>
      <vt:lpstr>Definitions</vt:lpstr>
      <vt:lpstr>kg_gal</vt:lpstr>
      <vt:lpstr>kg_lbs</vt:lpstr>
      <vt:lpstr>lbs_gal</vt:lpstr>
      <vt:lpstr>liter_gal</vt:lpstr>
      <vt:lpstr>liter_kg</vt:lpstr>
      <vt:lpstr>m_inch</vt:lpstr>
      <vt:lpstr>Max_Wing_Fuel</vt:lpstr>
      <vt:lpstr>Input_Output!Print_Area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2008-06-30T12:49:08Z</cp:lastPrinted>
  <dcterms:created xsi:type="dcterms:W3CDTF">1900-12-31T23:00:00Z</dcterms:created>
  <dcterms:modified xsi:type="dcterms:W3CDTF">2020-04-27T19:23:17Z</dcterms:modified>
</cp:coreProperties>
</file>