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filterPrivacy="1" codeName="DieseArbeitsmappe" defaultThemeVersion="166925"/>
  <xr:revisionPtr revIDLastSave="0" documentId="13_ncr:1_{4F506AC5-8C1E-463A-BA10-B68AF8A750B8}" xr6:coauthVersionLast="47" xr6:coauthVersionMax="47" xr10:uidLastSave="{00000000-0000-0000-0000-000000000000}"/>
  <workbookProtection workbookAlgorithmName="SHA-512" workbookHashValue="o5nD7zLs6StVXwtXjAYl1xpT4dMA1Y+q+IrluEnJjWB2158bDKw02sX3oirrJRTWsAStsad3rtnm7GpmfYqclA==" workbookSaltValue="SHn4eoZ3CnVkJQTOBedA3w==" workbookSpinCount="100000" lockStructure="1"/>
  <bookViews>
    <workbookView xWindow="-120" yWindow="-120" windowWidth="29040" windowHeight="15720" xr2:uid="{00000000-000D-0000-FFFF-FFFF00000000}"/>
  </bookViews>
  <sheets>
    <sheet name="Input_Output" sheetId="1" r:id="rId1"/>
    <sheet name="Definitions" sheetId="2" r:id="rId2"/>
  </sheets>
  <definedNames>
    <definedName name="_xlnm.Print_Area" localSheetId="0">Input_Output!$A$1:$O$24</definedName>
    <definedName name="kg_gal">Definitions!$H$4</definedName>
    <definedName name="kg_lbs">Definitions!$H$2</definedName>
    <definedName name="lbs_gal">Definitions!$H$3</definedName>
    <definedName name="liter_gal">Definitions!$H$6</definedName>
    <definedName name="liter_kg">Definitions!$H$5</definedName>
    <definedName name="m_inch">Definitions!$H$7</definedName>
    <definedName name="Max_Tip_Fuel">Input_Output!#REF!</definedName>
    <definedName name="Max_Wing_Fuel">Input_Output!$C$17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5" i="1" l="1"/>
  <c r="D17" i="1" l="1"/>
  <c r="E17" i="1" s="1"/>
  <c r="G4" i="1"/>
  <c r="G5" i="1"/>
  <c r="G6" i="1"/>
  <c r="G7" i="1"/>
  <c r="G8" i="1"/>
  <c r="F8" i="1"/>
  <c r="H8" i="1" s="1"/>
  <c r="E8" i="1"/>
  <c r="C9" i="1" l="1"/>
  <c r="F14" i="1"/>
  <c r="F4" i="1" l="1"/>
  <c r="H4" i="1" s="1"/>
  <c r="E4" i="1"/>
  <c r="D6" i="2" l="1"/>
  <c r="D5" i="2"/>
  <c r="D3" i="2"/>
  <c r="D4" i="2"/>
  <c r="F13" i="1" l="1"/>
  <c r="C11" i="1"/>
  <c r="F11" i="1" s="1"/>
  <c r="C12" i="1"/>
  <c r="F12" i="1" s="1"/>
  <c r="F10" i="1"/>
  <c r="F7" i="1"/>
  <c r="F6" i="1"/>
  <c r="F5" i="1"/>
  <c r="G3" i="1"/>
  <c r="F3" i="1"/>
  <c r="B7" i="2" l="1"/>
  <c r="H3" i="1"/>
  <c r="F17" i="1"/>
  <c r="H3" i="2" l="1"/>
  <c r="E3" i="1"/>
  <c r="E5" i="1"/>
  <c r="H5" i="1"/>
  <c r="C18" i="1"/>
  <c r="D18" i="1" l="1"/>
  <c r="C17" i="1"/>
  <c r="E7" i="1"/>
  <c r="H7" i="1"/>
  <c r="H6" i="1"/>
  <c r="B8" i="2"/>
  <c r="E18" i="1" l="1"/>
  <c r="G18" i="1"/>
  <c r="F18" i="1"/>
  <c r="F9" i="1"/>
  <c r="B9" i="1" s="1"/>
  <c r="H9" i="1"/>
  <c r="E6" i="1"/>
  <c r="E9" i="1" s="1"/>
  <c r="D9" i="1" l="1"/>
  <c r="C8" i="2" s="1"/>
  <c r="D8" i="2" s="1"/>
  <c r="D7" i="2"/>
  <c r="C7" i="2" s="1"/>
  <c r="G9" i="1"/>
</calcChain>
</file>

<file path=xl/sharedStrings.xml><?xml version="1.0" encoding="utf-8"?>
<sst xmlns="http://schemas.openxmlformats.org/spreadsheetml/2006/main" count="71" uniqueCount="51">
  <si>
    <t>Arm</t>
  </si>
  <si>
    <t>Moment</t>
  </si>
  <si>
    <t>Min.Fwd</t>
  </si>
  <si>
    <t>Max Fwd</t>
  </si>
  <si>
    <t>Max Rear</t>
  </si>
  <si>
    <t>Min Rear</t>
  </si>
  <si>
    <t>Aircraft Empty Weight</t>
  </si>
  <si>
    <t>Actual 0 Fuel</t>
  </si>
  <si>
    <t>Actual TakeOff</t>
  </si>
  <si>
    <t>Take Off</t>
  </si>
  <si>
    <t>Mom/1000</t>
  </si>
  <si>
    <t>Weight</t>
  </si>
  <si>
    <t>Fuel</t>
  </si>
  <si>
    <t>Liters</t>
  </si>
  <si>
    <t>Mass</t>
  </si>
  <si>
    <t>Aircraft Weight &amp; Balance Data</t>
  </si>
  <si>
    <t>Factors</t>
  </si>
  <si>
    <t>kg_lbs</t>
  </si>
  <si>
    <t>m_inch</t>
  </si>
  <si>
    <t>lbs_gal</t>
  </si>
  <si>
    <t>liter_gal</t>
  </si>
  <si>
    <t>kg_gal</t>
  </si>
  <si>
    <t>Adjust with mouse</t>
  </si>
  <si>
    <t>liter_kg</t>
  </si>
  <si>
    <t>lbs</t>
  </si>
  <si>
    <t>Baggage Area 1</t>
  </si>
  <si>
    <t>kg</t>
  </si>
  <si>
    <t>m</t>
  </si>
  <si>
    <t>kpm</t>
  </si>
  <si>
    <t>Pilot and Copilot</t>
  </si>
  <si>
    <t>Consult current AFM for binding data</t>
  </si>
  <si>
    <t>C.G. must be inside envelope</t>
  </si>
  <si>
    <t>MAXIMUM TAKE OFF WEIGHT</t>
  </si>
  <si>
    <t>Max. usable fuel</t>
  </si>
  <si>
    <t>Actual fuel</t>
  </si>
  <si>
    <t>In/lbs</t>
  </si>
  <si>
    <t>in</t>
  </si>
  <si>
    <t>F 150 J</t>
  </si>
  <si>
    <t>imp g_us gal</t>
  </si>
  <si>
    <t>USGAL</t>
  </si>
  <si>
    <t>ImpGAL</t>
  </si>
  <si>
    <t>Zero Fuel Weight lbs</t>
  </si>
  <si>
    <t>Payload (incl. pilot) lbs</t>
  </si>
  <si>
    <t>Engine Oil 6qts</t>
  </si>
  <si>
    <t xml:space="preserve">  AFM 12.11.2020</t>
  </si>
  <si>
    <t>Baggage Area 2</t>
  </si>
  <si>
    <t>Baggage Area 1+2</t>
  </si>
  <si>
    <t>or fill in numbers in lbs</t>
  </si>
  <si>
    <t>HB-CVZ</t>
  </si>
  <si>
    <t>V1 17.12.2020 UR</t>
  </si>
  <si>
    <r>
      <t xml:space="preserve">Fuel </t>
    </r>
    <r>
      <rPr>
        <sz val="9"/>
        <rFont val="Arial"/>
        <family val="2"/>
      </rPr>
      <t>(</t>
    </r>
    <r>
      <rPr>
        <sz val="8"/>
        <rFont val="Arial"/>
        <family val="2"/>
      </rPr>
      <t>Long range 35 US gal</t>
    </r>
    <r>
      <rPr>
        <sz val="9"/>
        <rFont val="Arial"/>
        <family val="2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</si>
</sst>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"/>
    <numFmt numFmtId="165" formatCode="0.0000"/>
    <numFmt numFmtId="166" formatCode="0.000"/>
    <numFmt numFmtId="167" formatCode="#,##0.0"/>
    <numFmt numFmtId="168" formatCode="#,##0.000"/>
  </numFmts>
  <fonts count="19" x14ac:knownFonts="1">
    <font>
      <sz val="10"/>
      <name val="Arial"/>
    </font>
    <font>
      <b/>
      <sz val="10"/>
      <name val="Arial"/>
      <family val="2"/>
    </font>
    <font>
      <sz val="10"/>
      <color indexed="53"/>
      <name val="Arial"/>
      <family val="2"/>
    </font>
    <font>
      <b/>
      <sz val="10"/>
      <color indexed="53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  <font>
      <sz val="10"/>
      <name val="Arial"/>
      <family val="2"/>
    </font>
    <font>
      <b/>
      <sz val="10"/>
      <color indexed="9"/>
      <name val="Arial"/>
      <family val="2"/>
    </font>
    <font>
      <sz val="10"/>
      <color indexed="8"/>
      <name val="Arial"/>
      <family val="2"/>
    </font>
    <font>
      <i/>
      <sz val="10"/>
      <name val="Arial"/>
      <family val="2"/>
    </font>
    <font>
      <sz val="9"/>
      <name val="Arial"/>
      <family val="2"/>
    </font>
    <font>
      <i/>
      <sz val="10"/>
      <color rgb="FFFF0000"/>
      <name val="Arial"/>
      <family val="2"/>
    </font>
    <font>
      <sz val="12"/>
      <color rgb="FFFF0000"/>
      <name val="Arial"/>
      <family val="2"/>
    </font>
    <font>
      <b/>
      <i/>
      <sz val="10"/>
      <color rgb="FFFF0000"/>
      <name val="Arial"/>
      <family val="2"/>
    </font>
    <font>
      <sz val="10"/>
      <color theme="0" tint="-0.14999847407452621"/>
      <name val="Arial"/>
      <family val="2"/>
    </font>
    <font>
      <b/>
      <i/>
      <sz val="10"/>
      <color indexed="8"/>
      <name val="Arial"/>
      <family val="2"/>
    </font>
    <font>
      <sz val="8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FFCC02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66FF99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auto="1"/>
        <bgColor auto="1"/>
      </patternFill>
    </fill>
  </fills>
  <borders count="5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Dashed">
        <color rgb="FF00B050"/>
      </left>
      <right style="mediumDashed">
        <color rgb="FF00B050"/>
      </right>
      <top style="mediumDashed">
        <color rgb="FF00B050"/>
      </top>
      <bottom style="thin">
        <color indexed="64"/>
      </bottom>
      <diagonal/>
    </border>
    <border>
      <left style="mediumDashed">
        <color rgb="FF00B050"/>
      </left>
      <right style="mediumDashed">
        <color rgb="FF00B050"/>
      </right>
      <top style="thin">
        <color indexed="64"/>
      </top>
      <bottom style="thin">
        <color indexed="64"/>
      </bottom>
      <diagonal/>
    </border>
    <border>
      <left style="mediumDashed">
        <color rgb="FF00B050"/>
      </left>
      <right style="mediumDashed">
        <color rgb="FF00B050"/>
      </right>
      <top/>
      <bottom style="mediumDashed">
        <color rgb="FF00B050"/>
      </bottom>
      <diagonal/>
    </border>
  </borders>
  <cellStyleXfs count="1">
    <xf numFmtId="0" fontId="0" fillId="0" borderId="0"/>
  </cellStyleXfs>
  <cellXfs count="149">
    <xf numFmtId="0" fontId="0" fillId="0" borderId="0" xfId="0"/>
    <xf numFmtId="0" fontId="4" fillId="0" borderId="0" xfId="0" applyFon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164" fontId="0" fillId="3" borderId="4" xfId="0" applyNumberFormat="1" applyFill="1" applyBorder="1"/>
    <xf numFmtId="164" fontId="2" fillId="3" borderId="4" xfId="0" applyNumberFormat="1" applyFont="1" applyFill="1" applyBorder="1"/>
    <xf numFmtId="0" fontId="0" fillId="3" borderId="1" xfId="0" applyFill="1" applyBorder="1"/>
    <xf numFmtId="0" fontId="0" fillId="3" borderId="5" xfId="0" applyFill="1" applyBorder="1" applyAlignment="1">
      <alignment horizontal="right"/>
    </xf>
    <xf numFmtId="0" fontId="0" fillId="3" borderId="6" xfId="0" applyFill="1" applyBorder="1" applyAlignment="1">
      <alignment horizontal="right"/>
    </xf>
    <xf numFmtId="0" fontId="0" fillId="3" borderId="2" xfId="0" applyFill="1" applyBorder="1"/>
    <xf numFmtId="0" fontId="0" fillId="3" borderId="3" xfId="0" applyFill="1" applyBorder="1"/>
    <xf numFmtId="164" fontId="3" fillId="3" borderId="7" xfId="0" applyNumberFormat="1" applyFont="1" applyFill="1" applyBorder="1"/>
    <xf numFmtId="165" fontId="0" fillId="2" borderId="6" xfId="0" applyNumberFormat="1" applyFill="1" applyBorder="1"/>
    <xf numFmtId="165" fontId="0" fillId="2" borderId="8" xfId="0" applyNumberFormat="1" applyFill="1" applyBorder="1"/>
    <xf numFmtId="165" fontId="0" fillId="2" borderId="9" xfId="0" applyNumberFormat="1" applyFill="1" applyBorder="1"/>
    <xf numFmtId="165" fontId="0" fillId="0" borderId="0" xfId="0" applyNumberFormat="1"/>
    <xf numFmtId="166" fontId="0" fillId="3" borderId="8" xfId="0" applyNumberFormat="1" applyFill="1" applyBorder="1"/>
    <xf numFmtId="166" fontId="0" fillId="3" borderId="9" xfId="0" applyNumberFormat="1" applyFill="1" applyBorder="1"/>
    <xf numFmtId="0" fontId="6" fillId="0" borderId="14" xfId="0" applyFont="1" applyBorder="1"/>
    <xf numFmtId="0" fontId="6" fillId="0" borderId="15" xfId="0" applyFont="1" applyBorder="1"/>
    <xf numFmtId="0" fontId="6" fillId="0" borderId="0" xfId="0" applyFont="1"/>
    <xf numFmtId="0" fontId="6" fillId="0" borderId="17" xfId="0" applyFont="1" applyBorder="1"/>
    <xf numFmtId="0" fontId="1" fillId="0" borderId="1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8" fillId="0" borderId="0" xfId="0" applyFont="1"/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0" fillId="0" borderId="16" xfId="0" applyFont="1" applyBorder="1" applyAlignment="1">
      <alignment vertical="center"/>
    </xf>
    <xf numFmtId="0" fontId="8" fillId="0" borderId="16" xfId="0" applyFont="1" applyBorder="1" applyAlignment="1">
      <alignment vertical="center"/>
    </xf>
    <xf numFmtId="0" fontId="8" fillId="0" borderId="16" xfId="0" applyFont="1" applyBorder="1"/>
    <xf numFmtId="0" fontId="1" fillId="5" borderId="16" xfId="0" applyFont="1" applyFill="1" applyBorder="1" applyAlignment="1">
      <alignment vertical="center"/>
    </xf>
    <xf numFmtId="0" fontId="10" fillId="0" borderId="16" xfId="0" applyFont="1" applyBorder="1"/>
    <xf numFmtId="164" fontId="10" fillId="0" borderId="0" xfId="0" applyNumberFormat="1" applyFont="1"/>
    <xf numFmtId="0" fontId="10" fillId="0" borderId="0" xfId="0" applyFont="1"/>
    <xf numFmtId="0" fontId="8" fillId="0" borderId="10" xfId="0" applyFont="1" applyBorder="1"/>
    <xf numFmtId="0" fontId="0" fillId="0" borderId="11" xfId="0" applyBorder="1" applyAlignment="1">
      <alignment horizontal="center"/>
    </xf>
    <xf numFmtId="164" fontId="6" fillId="0" borderId="0" xfId="0" applyNumberFormat="1" applyFont="1"/>
    <xf numFmtId="164" fontId="7" fillId="0" borderId="0" xfId="0" applyNumberFormat="1" applyFont="1"/>
    <xf numFmtId="0" fontId="7" fillId="0" borderId="0" xfId="0" applyFont="1"/>
    <xf numFmtId="0" fontId="6" fillId="0" borderId="0" xfId="0" applyFont="1" applyAlignment="1">
      <alignment horizontal="right"/>
    </xf>
    <xf numFmtId="0" fontId="1" fillId="5" borderId="25" xfId="0" applyFont="1" applyFill="1" applyBorder="1" applyAlignment="1">
      <alignment vertical="center"/>
    </xf>
    <xf numFmtId="2" fontId="8" fillId="0" borderId="0" xfId="0" applyNumberFormat="1" applyFont="1"/>
    <xf numFmtId="2" fontId="9" fillId="0" borderId="11" xfId="0" applyNumberFormat="1" applyFont="1" applyBorder="1"/>
    <xf numFmtId="2" fontId="6" fillId="0" borderId="0" xfId="0" applyNumberFormat="1" applyFont="1"/>
    <xf numFmtId="2" fontId="7" fillId="0" borderId="0" xfId="0" applyNumberFormat="1" applyFont="1"/>
    <xf numFmtId="4" fontId="8" fillId="0" borderId="0" xfId="0" applyNumberFormat="1" applyFont="1"/>
    <xf numFmtId="4" fontId="9" fillId="0" borderId="11" xfId="0" applyNumberFormat="1" applyFont="1" applyBorder="1"/>
    <xf numFmtId="4" fontId="6" fillId="0" borderId="0" xfId="0" applyNumberFormat="1" applyFont="1"/>
    <xf numFmtId="164" fontId="1" fillId="9" borderId="23" xfId="0" applyNumberFormat="1" applyFont="1" applyFill="1" applyBorder="1" applyAlignment="1">
      <alignment horizontal="center" vertical="center"/>
    </xf>
    <xf numFmtId="164" fontId="1" fillId="9" borderId="24" xfId="0" applyNumberFormat="1" applyFont="1" applyFill="1" applyBorder="1" applyAlignment="1">
      <alignment horizontal="center" vertical="center"/>
    </xf>
    <xf numFmtId="0" fontId="1" fillId="9" borderId="26" xfId="0" applyFont="1" applyFill="1" applyBorder="1" applyAlignment="1">
      <alignment horizontal="center" vertical="center"/>
    </xf>
    <xf numFmtId="166" fontId="1" fillId="9" borderId="27" xfId="0" applyNumberFormat="1" applyFont="1" applyFill="1" applyBorder="1" applyAlignment="1">
      <alignment horizontal="center" vertical="center"/>
    </xf>
    <xf numFmtId="0" fontId="8" fillId="8" borderId="3" xfId="0" applyFont="1" applyFill="1" applyBorder="1" applyAlignment="1">
      <alignment vertical="center"/>
    </xf>
    <xf numFmtId="3" fontId="10" fillId="8" borderId="7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vertical="center"/>
    </xf>
    <xf numFmtId="4" fontId="8" fillId="6" borderId="5" xfId="0" applyNumberFormat="1" applyFont="1" applyFill="1" applyBorder="1" applyAlignment="1">
      <alignment horizontal="center" vertical="center"/>
    </xf>
    <xf numFmtId="0" fontId="1" fillId="10" borderId="30" xfId="0" applyFont="1" applyFill="1" applyBorder="1" applyAlignment="1">
      <alignment horizontal="center"/>
    </xf>
    <xf numFmtId="2" fontId="1" fillId="10" borderId="21" xfId="0" applyNumberFormat="1" applyFont="1" applyFill="1" applyBorder="1" applyAlignment="1">
      <alignment horizontal="center"/>
    </xf>
    <xf numFmtId="0" fontId="8" fillId="12" borderId="31" xfId="0" applyFont="1" applyFill="1" applyBorder="1" applyAlignment="1">
      <alignment horizontal="left" vertical="center"/>
    </xf>
    <xf numFmtId="0" fontId="8" fillId="0" borderId="2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0" fillId="2" borderId="36" xfId="0" applyFill="1" applyBorder="1"/>
    <xf numFmtId="165" fontId="0" fillId="2" borderId="37" xfId="0" applyNumberFormat="1" applyFill="1" applyBorder="1"/>
    <xf numFmtId="1" fontId="8" fillId="8" borderId="29" xfId="0" applyNumberFormat="1" applyFont="1" applyFill="1" applyBorder="1" applyAlignment="1">
      <alignment horizontal="center" vertical="center"/>
    </xf>
    <xf numFmtId="1" fontId="1" fillId="8" borderId="9" xfId="0" applyNumberFormat="1" applyFont="1" applyFill="1" applyBorder="1" applyAlignment="1">
      <alignment horizontal="center" vertical="center"/>
    </xf>
    <xf numFmtId="2" fontId="1" fillId="11" borderId="6" xfId="0" applyNumberFormat="1" applyFont="1" applyFill="1" applyBorder="1" applyAlignment="1">
      <alignment horizontal="center" vertical="center"/>
    </xf>
    <xf numFmtId="4" fontId="8" fillId="0" borderId="0" xfId="0" applyNumberFormat="1" applyFont="1" applyAlignment="1">
      <alignment horizontal="center" vertical="center"/>
    </xf>
    <xf numFmtId="4" fontId="8" fillId="6" borderId="28" xfId="0" applyNumberFormat="1" applyFont="1" applyFill="1" applyBorder="1" applyAlignment="1">
      <alignment horizontal="center" vertical="center"/>
    </xf>
    <xf numFmtId="164" fontId="1" fillId="9" borderId="19" xfId="0" applyNumberFormat="1" applyFont="1" applyFill="1" applyBorder="1" applyAlignment="1">
      <alignment horizontal="center" vertical="center"/>
    </xf>
    <xf numFmtId="164" fontId="1" fillId="9" borderId="20" xfId="0" applyNumberFormat="1" applyFont="1" applyFill="1" applyBorder="1" applyAlignment="1">
      <alignment horizontal="center" vertical="center"/>
    </xf>
    <xf numFmtId="4" fontId="1" fillId="10" borderId="39" xfId="0" applyNumberFormat="1" applyFont="1" applyFill="1" applyBorder="1" applyAlignment="1">
      <alignment horizontal="center"/>
    </xf>
    <xf numFmtId="2" fontId="8" fillId="10" borderId="32" xfId="0" applyNumberFormat="1" applyFont="1" applyFill="1" applyBorder="1" applyAlignment="1">
      <alignment horizontal="center" vertical="center"/>
    </xf>
    <xf numFmtId="4" fontId="8" fillId="10" borderId="40" xfId="0" applyNumberFormat="1" applyFont="1" applyFill="1" applyBorder="1" applyAlignment="1">
      <alignment horizontal="center" vertical="center"/>
    </xf>
    <xf numFmtId="0" fontId="1" fillId="10" borderId="42" xfId="0" applyFont="1" applyFill="1" applyBorder="1" applyAlignment="1">
      <alignment horizontal="center"/>
    </xf>
    <xf numFmtId="2" fontId="1" fillId="10" borderId="22" xfId="0" applyNumberFormat="1" applyFont="1" applyFill="1" applyBorder="1" applyAlignment="1">
      <alignment horizontal="center"/>
    </xf>
    <xf numFmtId="4" fontId="1" fillId="10" borderId="43" xfId="0" applyNumberFormat="1" applyFont="1" applyFill="1" applyBorder="1" applyAlignment="1">
      <alignment horizontal="center"/>
    </xf>
    <xf numFmtId="2" fontId="8" fillId="10" borderId="45" xfId="0" applyNumberFormat="1" applyFont="1" applyFill="1" applyBorder="1" applyAlignment="1">
      <alignment horizontal="center" vertical="center"/>
    </xf>
    <xf numFmtId="4" fontId="8" fillId="10" borderId="38" xfId="0" applyNumberFormat="1" applyFont="1" applyFill="1" applyBorder="1" applyAlignment="1">
      <alignment horizontal="center" vertical="center"/>
    </xf>
    <xf numFmtId="4" fontId="1" fillId="9" borderId="47" xfId="0" applyNumberFormat="1" applyFont="1" applyFill="1" applyBorder="1" applyAlignment="1">
      <alignment horizontal="center" vertical="center"/>
    </xf>
    <xf numFmtId="167" fontId="1" fillId="9" borderId="34" xfId="0" applyNumberFormat="1" applyFont="1" applyFill="1" applyBorder="1" applyAlignment="1">
      <alignment horizontal="center" vertical="center"/>
    </xf>
    <xf numFmtId="4" fontId="8" fillId="9" borderId="6" xfId="0" applyNumberFormat="1" applyFont="1" applyFill="1" applyBorder="1" applyAlignment="1">
      <alignment horizontal="center" vertical="center"/>
    </xf>
    <xf numFmtId="4" fontId="8" fillId="10" borderId="41" xfId="0" applyNumberFormat="1" applyFont="1" applyFill="1" applyBorder="1" applyAlignment="1">
      <alignment horizontal="center" vertical="center"/>
    </xf>
    <xf numFmtId="167" fontId="1" fillId="9" borderId="35" xfId="0" applyNumberFormat="1" applyFont="1" applyFill="1" applyBorder="1" applyAlignment="1">
      <alignment horizontal="center" vertical="center"/>
    </xf>
    <xf numFmtId="4" fontId="8" fillId="9" borderId="8" xfId="0" applyNumberFormat="1" applyFont="1" applyFill="1" applyBorder="1" applyAlignment="1">
      <alignment horizontal="center" vertical="center"/>
    </xf>
    <xf numFmtId="167" fontId="1" fillId="9" borderId="44" xfId="0" applyNumberFormat="1" applyFont="1" applyFill="1" applyBorder="1" applyAlignment="1">
      <alignment horizontal="center" vertical="center"/>
    </xf>
    <xf numFmtId="167" fontId="1" fillId="9" borderId="46" xfId="0" applyNumberFormat="1" applyFont="1" applyFill="1" applyBorder="1" applyAlignment="1">
      <alignment horizontal="center" vertical="center"/>
    </xf>
    <xf numFmtId="4" fontId="1" fillId="9" borderId="37" xfId="0" applyNumberFormat="1" applyFont="1" applyFill="1" applyBorder="1" applyAlignment="1">
      <alignment horizontal="center" vertical="center"/>
    </xf>
    <xf numFmtId="0" fontId="1" fillId="0" borderId="31" xfId="0" applyFont="1" applyBorder="1" applyAlignment="1">
      <alignment vertical="center"/>
    </xf>
    <xf numFmtId="167" fontId="1" fillId="9" borderId="49" xfId="0" applyNumberFormat="1" applyFont="1" applyFill="1" applyBorder="1" applyAlignment="1">
      <alignment horizontal="center" vertical="center"/>
    </xf>
    <xf numFmtId="4" fontId="8" fillId="9" borderId="33" xfId="0" applyNumberFormat="1" applyFont="1" applyFill="1" applyBorder="1" applyAlignment="1">
      <alignment horizontal="center" vertical="center"/>
    </xf>
    <xf numFmtId="0" fontId="1" fillId="5" borderId="50" xfId="0" applyFont="1" applyFill="1" applyBorder="1" applyAlignment="1">
      <alignment vertical="center"/>
    </xf>
    <xf numFmtId="4" fontId="8" fillId="10" borderId="52" xfId="0" applyNumberFormat="1" applyFont="1" applyFill="1" applyBorder="1" applyAlignment="1">
      <alignment horizontal="center" vertical="center"/>
    </xf>
    <xf numFmtId="168" fontId="8" fillId="9" borderId="5" xfId="0" applyNumberFormat="1" applyFont="1" applyFill="1" applyBorder="1" applyAlignment="1">
      <alignment horizontal="center" vertical="center"/>
    </xf>
    <xf numFmtId="168" fontId="8" fillId="9" borderId="4" xfId="0" applyNumberFormat="1" applyFont="1" applyFill="1" applyBorder="1" applyAlignment="1">
      <alignment horizontal="center" vertical="center"/>
    </xf>
    <xf numFmtId="168" fontId="8" fillId="9" borderId="7" xfId="0" applyNumberFormat="1" applyFont="1" applyFill="1" applyBorder="1" applyAlignment="1">
      <alignment horizontal="center" vertical="center"/>
    </xf>
    <xf numFmtId="3" fontId="13" fillId="6" borderId="4" xfId="0" applyNumberFormat="1" applyFont="1" applyFill="1" applyBorder="1" applyAlignment="1">
      <alignment horizontal="center" vertical="center"/>
    </xf>
    <xf numFmtId="3" fontId="13" fillId="11" borderId="4" xfId="0" applyNumberFormat="1" applyFont="1" applyFill="1" applyBorder="1" applyAlignment="1">
      <alignment horizontal="center" vertical="center"/>
    </xf>
    <xf numFmtId="1" fontId="13" fillId="11" borderId="25" xfId="0" applyNumberFormat="1" applyFont="1" applyFill="1" applyBorder="1" applyAlignment="1">
      <alignment horizontal="center" vertical="center"/>
    </xf>
    <xf numFmtId="1" fontId="15" fillId="11" borderId="8" xfId="0" applyNumberFormat="1" applyFont="1" applyFill="1" applyBorder="1" applyAlignment="1">
      <alignment horizontal="center" vertical="center"/>
    </xf>
    <xf numFmtId="0" fontId="13" fillId="6" borderId="2" xfId="0" applyFont="1" applyFill="1" applyBorder="1" applyAlignment="1">
      <alignment vertical="center"/>
    </xf>
    <xf numFmtId="0" fontId="16" fillId="0" borderId="0" xfId="0" applyFont="1"/>
    <xf numFmtId="3" fontId="11" fillId="13" borderId="5" xfId="0" applyNumberFormat="1" applyFont="1" applyFill="1" applyBorder="1" applyAlignment="1">
      <alignment horizontal="center" vertical="center"/>
    </xf>
    <xf numFmtId="2" fontId="11" fillId="13" borderId="6" xfId="0" applyNumberFormat="1" applyFont="1" applyFill="1" applyBorder="1" applyAlignment="1">
      <alignment horizontal="center" vertical="center"/>
    </xf>
    <xf numFmtId="4" fontId="8" fillId="13" borderId="0" xfId="0" applyNumberFormat="1" applyFont="1" applyFill="1" applyAlignment="1">
      <alignment horizontal="center" vertical="center"/>
    </xf>
    <xf numFmtId="164" fontId="14" fillId="0" borderId="0" xfId="0" applyNumberFormat="1" applyFont="1" applyAlignment="1">
      <alignment horizontal="center" vertical="center"/>
    </xf>
    <xf numFmtId="164" fontId="14" fillId="0" borderId="0" xfId="0" applyNumberFormat="1" applyFont="1"/>
    <xf numFmtId="0" fontId="17" fillId="0" borderId="1" xfId="0" applyFont="1" applyBorder="1" applyAlignment="1">
      <alignment horizontal="right" vertical="center"/>
    </xf>
    <xf numFmtId="1" fontId="16" fillId="0" borderId="0" xfId="0" applyNumberFormat="1" applyFont="1" applyAlignment="1">
      <alignment horizontal="center" vertical="center"/>
    </xf>
    <xf numFmtId="0" fontId="1" fillId="4" borderId="0" xfId="0" applyFont="1" applyFill="1" applyAlignment="1">
      <alignment vertical="center"/>
    </xf>
    <xf numFmtId="3" fontId="10" fillId="14" borderId="4" xfId="0" applyNumberFormat="1" applyFont="1" applyFill="1" applyBorder="1" applyAlignment="1">
      <alignment horizontal="center" vertical="center"/>
    </xf>
    <xf numFmtId="3" fontId="8" fillId="14" borderId="8" xfId="0" applyNumberFormat="1" applyFont="1" applyFill="1" applyBorder="1" applyAlignment="1">
      <alignment horizontal="center" vertical="center"/>
    </xf>
    <xf numFmtId="3" fontId="8" fillId="14" borderId="7" xfId="0" applyNumberFormat="1" applyFont="1" applyFill="1" applyBorder="1" applyAlignment="1">
      <alignment horizontal="center" vertical="center"/>
    </xf>
    <xf numFmtId="3" fontId="8" fillId="14" borderId="9" xfId="0" applyNumberFormat="1" applyFont="1" applyFill="1" applyBorder="1" applyAlignment="1">
      <alignment horizontal="center" vertical="center"/>
    </xf>
    <xf numFmtId="1" fontId="13" fillId="14" borderId="7" xfId="0" applyNumberFormat="1" applyFont="1" applyFill="1" applyBorder="1" applyAlignment="1">
      <alignment horizontal="center" vertical="center"/>
    </xf>
    <xf numFmtId="2" fontId="13" fillId="14" borderId="9" xfId="0" applyNumberFormat="1" applyFont="1" applyFill="1" applyBorder="1" applyAlignment="1">
      <alignment horizontal="center" vertical="center"/>
    </xf>
    <xf numFmtId="167" fontId="8" fillId="14" borderId="4" xfId="0" applyNumberFormat="1" applyFont="1" applyFill="1" applyBorder="1" applyAlignment="1">
      <alignment horizontal="center" vertical="center"/>
    </xf>
    <xf numFmtId="1" fontId="13" fillId="14" borderId="32" xfId="0" applyNumberFormat="1" applyFont="1" applyFill="1" applyBorder="1" applyAlignment="1">
      <alignment horizontal="center" vertical="center"/>
    </xf>
    <xf numFmtId="4" fontId="13" fillId="14" borderId="33" xfId="0" applyNumberFormat="1" applyFont="1" applyFill="1" applyBorder="1" applyAlignment="1">
      <alignment horizontal="center" vertical="center"/>
    </xf>
    <xf numFmtId="1" fontId="13" fillId="14" borderId="48" xfId="0" applyNumberFormat="1" applyFont="1" applyFill="1" applyBorder="1" applyAlignment="1">
      <alignment horizontal="center" vertical="center"/>
    </xf>
    <xf numFmtId="1" fontId="13" fillId="14" borderId="1" xfId="0" applyNumberFormat="1" applyFont="1" applyFill="1" applyBorder="1" applyAlignment="1">
      <alignment horizontal="center" vertical="center"/>
    </xf>
    <xf numFmtId="2" fontId="13" fillId="14" borderId="6" xfId="0" applyNumberFormat="1" applyFont="1" applyFill="1" applyBorder="1" applyAlignment="1">
      <alignment horizontal="center" vertical="center"/>
    </xf>
    <xf numFmtId="1" fontId="13" fillId="14" borderId="4" xfId="0" applyNumberFormat="1" applyFont="1" applyFill="1" applyBorder="1" applyAlignment="1">
      <alignment horizontal="center" vertical="center"/>
    </xf>
    <xf numFmtId="2" fontId="13" fillId="14" borderId="8" xfId="0" applyNumberFormat="1" applyFont="1" applyFill="1" applyBorder="1" applyAlignment="1">
      <alignment horizontal="center" vertical="center"/>
    </xf>
    <xf numFmtId="4" fontId="10" fillId="0" borderId="19" xfId="0" applyNumberFormat="1" applyFont="1" applyBorder="1" applyAlignment="1">
      <alignment horizontal="center" vertical="center"/>
    </xf>
    <xf numFmtId="164" fontId="6" fillId="0" borderId="53" xfId="0" applyNumberFormat="1" applyFont="1" applyBorder="1" applyAlignment="1">
      <alignment horizontal="center" vertical="center"/>
    </xf>
    <xf numFmtId="0" fontId="11" fillId="13" borderId="6" xfId="0" applyFont="1" applyFill="1" applyBorder="1" applyAlignment="1">
      <alignment horizontal="center" vertical="center"/>
    </xf>
    <xf numFmtId="0" fontId="8" fillId="14" borderId="8" xfId="0" applyFont="1" applyFill="1" applyBorder="1" applyAlignment="1">
      <alignment horizontal="center" vertical="center"/>
    </xf>
    <xf numFmtId="0" fontId="8" fillId="14" borderId="9" xfId="0" applyFont="1" applyFill="1" applyBorder="1" applyAlignment="1">
      <alignment horizontal="center" vertical="center"/>
    </xf>
    <xf numFmtId="164" fontId="6" fillId="0" borderId="51" xfId="0" applyNumberFormat="1" applyFont="1" applyBorder="1" applyAlignment="1">
      <alignment horizontal="center" vertical="center"/>
    </xf>
    <xf numFmtId="2" fontId="8" fillId="10" borderId="49" xfId="0" applyNumberFormat="1" applyFont="1" applyFill="1" applyBorder="1" applyAlignment="1">
      <alignment horizontal="center" vertical="center"/>
    </xf>
    <xf numFmtId="2" fontId="8" fillId="10" borderId="35" xfId="0" applyNumberFormat="1" applyFont="1" applyFill="1" applyBorder="1" applyAlignment="1">
      <alignment horizontal="center" vertical="center"/>
    </xf>
    <xf numFmtId="2" fontId="8" fillId="10" borderId="53" xfId="0" applyNumberFormat="1" applyFont="1" applyFill="1" applyBorder="1" applyAlignment="1">
      <alignment horizontal="center" vertical="center"/>
    </xf>
    <xf numFmtId="3" fontId="1" fillId="10" borderId="51" xfId="0" applyNumberFormat="1" applyFont="1" applyFill="1" applyBorder="1" applyAlignment="1">
      <alignment horizontal="center" vertical="center"/>
    </xf>
    <xf numFmtId="3" fontId="1" fillId="10" borderId="42" xfId="0" applyNumberFormat="1" applyFont="1" applyFill="1" applyBorder="1" applyAlignment="1">
      <alignment horizontal="center" vertical="center"/>
    </xf>
    <xf numFmtId="3" fontId="1" fillId="10" borderId="54" xfId="0" applyNumberFormat="1" applyFont="1" applyFill="1" applyBorder="1" applyAlignment="1" applyProtection="1">
      <alignment horizontal="center" vertical="center"/>
      <protection locked="0"/>
    </xf>
    <xf numFmtId="3" fontId="8" fillId="10" borderId="55" xfId="0" applyNumberFormat="1" applyFont="1" applyFill="1" applyBorder="1" applyAlignment="1" applyProtection="1">
      <alignment horizontal="center" vertical="center"/>
      <protection locked="0"/>
    </xf>
    <xf numFmtId="3" fontId="8" fillId="10" borderId="56" xfId="0" applyNumberFormat="1" applyFont="1" applyFill="1" applyBorder="1" applyAlignment="1" applyProtection="1">
      <alignment horizontal="center" vertical="center"/>
      <protection locked="0"/>
    </xf>
    <xf numFmtId="0" fontId="5" fillId="0" borderId="13" xfId="0" applyFont="1" applyBorder="1" applyAlignment="1">
      <alignment vertical="center"/>
    </xf>
    <xf numFmtId="0" fontId="0" fillId="0" borderId="18" xfId="0" applyBorder="1" applyAlignment="1">
      <alignment vertical="center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9" fillId="7" borderId="11" xfId="0" applyFont="1" applyFill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9" fillId="7" borderId="11" xfId="0" applyFont="1" applyFill="1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48" xfId="0" applyFont="1" applyFill="1" applyBorder="1" applyAlignment="1">
      <alignment vertical="center"/>
    </xf>
  </cellXfs>
  <cellStyles count="1">
    <cellStyle name="Standard" xfId="0" builtinId="0"/>
  </cellStyles>
  <dxfs count="2">
    <dxf>
      <fill>
        <patternFill>
          <bgColor indexed="10"/>
        </patternFill>
      </fill>
    </dxf>
    <dxf>
      <fill>
        <patternFill>
          <bgColor indexed="11"/>
        </patternFill>
      </fill>
    </dxf>
  </dxfs>
  <tableStyles count="0" defaultTableStyle="TableStyleMedium2" defaultPivotStyle="PivotStyleLight16"/>
  <colors>
    <mruColors>
      <color rgb="FFB2B2B2"/>
      <color rgb="FFFF00FF"/>
      <color rgb="FFCC99FF"/>
      <color rgb="FFFFCC02"/>
      <color rgb="FF00FFFF"/>
      <color rgb="FF66FF99"/>
      <color rgb="FF99CC00"/>
      <color rgb="FF00CC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CENTER OF GRAVITY LIMITS</a:t>
            </a:r>
          </a:p>
        </c:rich>
      </c:tx>
      <c:layout>
        <c:manualLayout>
          <c:xMode val="edge"/>
          <c:yMode val="edge"/>
          <c:x val="0.26281475671298032"/>
          <c:y val="3.08998578015715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031635316032001"/>
          <c:y val="0.16573560093570208"/>
          <c:w val="0.80180773234468583"/>
          <c:h val="0.67417871567065257"/>
        </c:manualLayout>
      </c:layout>
      <c:scatterChart>
        <c:scatterStyle val="lineMarker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Definitions!$C$3:$C$6</c:f>
              <c:numCache>
                <c:formatCode>0.000</c:formatCode>
                <c:ptCount val="4"/>
                <c:pt idx="0">
                  <c:v>32.799999999999997</c:v>
                </c:pt>
                <c:pt idx="1">
                  <c:v>32.799999999999997</c:v>
                </c:pt>
                <c:pt idx="2">
                  <c:v>37.5</c:v>
                </c:pt>
                <c:pt idx="3">
                  <c:v>37.5</c:v>
                </c:pt>
              </c:numCache>
            </c:numRef>
          </c:xVal>
          <c:yVal>
            <c:numRef>
              <c:f>Definitions!$B$3:$B$6</c:f>
              <c:numCache>
                <c:formatCode>0.0</c:formatCode>
                <c:ptCount val="4"/>
                <c:pt idx="0">
                  <c:v>1140</c:v>
                </c:pt>
                <c:pt idx="1">
                  <c:v>1600</c:v>
                </c:pt>
                <c:pt idx="2">
                  <c:v>1600</c:v>
                </c:pt>
                <c:pt idx="3">
                  <c:v>1140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A89-E14C-B5B9-860B03F2BC7C}"/>
            </c:ext>
          </c:extLst>
        </c:ser>
        <c:ser>
          <c:idx val="1"/>
          <c:order val="1"/>
          <c:spPr>
            <a:ln w="25400">
              <a:solidFill>
                <a:srgbClr val="FF00FF"/>
              </a:solidFill>
              <a:prstDash val="solid"/>
            </a:ln>
          </c:spPr>
          <c:marker>
            <c:symbol val="square"/>
            <c:size val="9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Definitions!$C$7:$C$8</c:f>
              <c:numCache>
                <c:formatCode>0.000</c:formatCode>
                <c:ptCount val="2"/>
                <c:pt idx="0">
                  <c:v>31.674951179469453</c:v>
                </c:pt>
                <c:pt idx="1">
                  <c:v>31.376719164598132</c:v>
                </c:pt>
              </c:numCache>
            </c:numRef>
          </c:xVal>
          <c:yVal>
            <c:numRef>
              <c:f>Definitions!$B$7:$B$8</c:f>
              <c:numCache>
                <c:formatCode>0.0</c:formatCode>
                <c:ptCount val="2"/>
                <c:pt idx="0">
                  <c:v>1157.3</c:v>
                </c:pt>
                <c:pt idx="1">
                  <c:v>1168.3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A89-E14C-B5B9-860B03F2BC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9139136"/>
        <c:axId val="1"/>
      </c:scatterChart>
      <c:valAx>
        <c:axId val="539139136"/>
        <c:scaling>
          <c:orientation val="minMax"/>
          <c:max val="39"/>
          <c:min val="3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AIRCRAFT C.G. LOCATION in</a:t>
                </a:r>
              </a:p>
            </c:rich>
          </c:tx>
          <c:layout>
            <c:manualLayout>
              <c:xMode val="edge"/>
              <c:yMode val="edge"/>
              <c:x val="0.33185931144266162"/>
              <c:y val="0.90452311019145892"/>
            </c:manualLayout>
          </c:layout>
          <c:overlay val="0"/>
          <c:spPr>
            <a:noFill/>
            <a:ln w="25400">
              <a:noFill/>
            </a:ln>
          </c:spPr>
        </c:title>
        <c:numFmt formatCode="0.000" sourceLinked="0"/>
        <c:majorTickMark val="out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  <c:majorUnit val="1"/>
        <c:minorUnit val="0.5"/>
      </c:valAx>
      <c:valAx>
        <c:axId val="1"/>
        <c:scaling>
          <c:orientation val="minMax"/>
          <c:max val="1800"/>
          <c:min val="1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LOADED AIRCRAFT WEIGHT lbs</a:t>
                </a:r>
              </a:p>
            </c:rich>
          </c:tx>
          <c:layout>
            <c:manualLayout>
              <c:xMode val="edge"/>
              <c:yMode val="edge"/>
              <c:x val="2.8954168112446988E-2"/>
              <c:y val="0.2359625504847283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39139136"/>
        <c:crosses val="autoZero"/>
        <c:crossBetween val="midCat"/>
        <c:majorUnit val="50"/>
        <c:minorUnit val="5"/>
      </c:valAx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4921259845" footer="0.492125984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ZULÄSSIGER SCHWERPUNKTBEREICH</a:t>
            </a:r>
          </a:p>
        </c:rich>
      </c:tx>
      <c:layout>
        <c:manualLayout>
          <c:xMode val="edge"/>
          <c:yMode val="edge"/>
          <c:x val="0.28386796648101503"/>
          <c:y val="3.164654303673439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503146354132636"/>
          <c:y val="0.17722064100571261"/>
          <c:w val="0.84418251469844341"/>
          <c:h val="0.63293086073468785"/>
        </c:manualLayout>
      </c:layout>
      <c:scatterChart>
        <c:scatterStyle val="lineMarker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Definitions!$D$3:$D$6</c:f>
              <c:numCache>
                <c:formatCode>0.0</c:formatCode>
                <c:ptCount val="4"/>
                <c:pt idx="0">
                  <c:v>373.92</c:v>
                </c:pt>
                <c:pt idx="1">
                  <c:v>524.79999999999995</c:v>
                </c:pt>
                <c:pt idx="2">
                  <c:v>600</c:v>
                </c:pt>
                <c:pt idx="3">
                  <c:v>427.5</c:v>
                </c:pt>
              </c:numCache>
            </c:numRef>
          </c:xVal>
          <c:yVal>
            <c:numRef>
              <c:f>Definitions!$B$3:$B$6</c:f>
              <c:numCache>
                <c:formatCode>0.0</c:formatCode>
                <c:ptCount val="4"/>
                <c:pt idx="0">
                  <c:v>1140</c:v>
                </c:pt>
                <c:pt idx="1">
                  <c:v>1600</c:v>
                </c:pt>
                <c:pt idx="2">
                  <c:v>1600</c:v>
                </c:pt>
                <c:pt idx="3">
                  <c:v>1140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23E-F040-8267-1FC5974F654C}"/>
            </c:ext>
          </c:extLst>
        </c:ser>
        <c:ser>
          <c:idx val="1"/>
          <c:order val="1"/>
          <c:spPr>
            <a:ln w="25400">
              <a:solidFill>
                <a:srgbClr val="FF00FF"/>
              </a:solidFill>
              <a:prstDash val="solid"/>
            </a:ln>
          </c:spPr>
          <c:marker>
            <c:symbol val="x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Definitions!$D$7:$D$8</c:f>
              <c:numCache>
                <c:formatCode>0.0</c:formatCode>
                <c:ptCount val="2"/>
                <c:pt idx="0">
                  <c:v>366.57420999999994</c:v>
                </c:pt>
                <c:pt idx="1">
                  <c:v>366.57420999999994</c:v>
                </c:pt>
              </c:numCache>
            </c:numRef>
          </c:xVal>
          <c:yVal>
            <c:numRef>
              <c:f>Definitions!$B$7:$B$8</c:f>
              <c:numCache>
                <c:formatCode>0.0</c:formatCode>
                <c:ptCount val="2"/>
                <c:pt idx="0">
                  <c:v>1157.3</c:v>
                </c:pt>
                <c:pt idx="1">
                  <c:v>1168.3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23E-F040-8267-1FC5974F65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44630672"/>
        <c:axId val="1"/>
      </c:scatterChart>
      <c:valAx>
        <c:axId val="644630672"/>
        <c:scaling>
          <c:orientation val="minMax"/>
          <c:max val="600"/>
          <c:min val="35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FLUGGEWICHTSMOMENTE lb/in</a:t>
                </a:r>
              </a:p>
            </c:rich>
          </c:tx>
          <c:layout>
            <c:manualLayout>
              <c:xMode val="edge"/>
              <c:yMode val="edge"/>
              <c:x val="0.37292458341623541"/>
              <c:y val="0.8955971679395833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  <c:majorUnit val="50"/>
        <c:minorUnit val="25"/>
      </c:valAx>
      <c:valAx>
        <c:axId val="1"/>
        <c:scaling>
          <c:orientation val="minMax"/>
          <c:max val="1800"/>
          <c:min val="1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FLUGGEWICHT lbs</a:t>
                </a:r>
              </a:p>
            </c:rich>
          </c:tx>
          <c:layout>
            <c:manualLayout>
              <c:xMode val="edge"/>
              <c:yMode val="edge"/>
              <c:x val="2.4119500419955527E-2"/>
              <c:y val="0.3259593932783642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44630672"/>
        <c:crosses val="autoZero"/>
        <c:crossBetween val="midCat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4921259845" footer="0.4921259845"/>
    <c:pageSetup/>
  </c:printSettings>
</c:chartSpace>
</file>

<file path=xl/ctrlProps/ctrlProp1.xml><?xml version="1.0" encoding="utf-8"?>
<formControlPr xmlns="http://schemas.microsoft.com/office/spreadsheetml/2009/9/main" objectType="Scroll" dx="22" fmlaLink="$C$5" horiz="1" max="210" noThreeD="1" page="10" val="0"/>
</file>

<file path=xl/ctrlProps/ctrlProp2.xml><?xml version="1.0" encoding="utf-8"?>
<formControlPr xmlns="http://schemas.microsoft.com/office/spreadsheetml/2009/9/main" objectType="Scroll" dx="22" fmlaLink="$C$6" horiz="1" max="450" noThreeD="1" page="10" val="0"/>
</file>

<file path=xl/ctrlProps/ctrlProp3.xml><?xml version="1.0" encoding="utf-8"?>
<formControlPr xmlns="http://schemas.microsoft.com/office/spreadsheetml/2009/9/main" objectType="Scroll" dx="22" fmlaLink="$C$7" horiz="1" max="120" noThreeD="1" page="10" val="0"/>
</file>

<file path=xl/ctrlProps/ctrlProp4.xml><?xml version="1.0" encoding="utf-8"?>
<formControlPr xmlns="http://schemas.microsoft.com/office/spreadsheetml/2009/9/main" objectType="Scroll" dx="22" fmlaLink="$C$8" horiz="1" max="40" noThreeD="1" page="10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817419</xdr:colOff>
      <xdr:row>6</xdr:row>
      <xdr:rowOff>89370</xdr:rowOff>
    </xdr:from>
    <xdr:to>
      <xdr:col>1</xdr:col>
      <xdr:colOff>14112</xdr:colOff>
      <xdr:row>13</xdr:row>
      <xdr:rowOff>13855</xdr:rowOff>
    </xdr:to>
    <xdr:sp macro="" textlink="">
      <xdr:nvSpPr>
        <xdr:cNvPr id="1047" name="Line 23">
          <a:extLst>
            <a:ext uri="{FF2B5EF4-FFF2-40B4-BE49-F238E27FC236}">
              <a16:creationId xmlns:a16="http://schemas.microsoft.com/office/drawing/2014/main" id="{00000000-0008-0000-0000-000017040000}"/>
            </a:ext>
          </a:extLst>
        </xdr:cNvPr>
        <xdr:cNvSpPr>
          <a:spLocks noChangeShapeType="1"/>
        </xdr:cNvSpPr>
      </xdr:nvSpPr>
      <xdr:spPr bwMode="auto">
        <a:xfrm flipV="1">
          <a:off x="817419" y="1378185"/>
          <a:ext cx="824174" cy="1617818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FFCC00" mc:Ignorable="a14" a14:legacySpreadsheetColorIndex="51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</xdr:colOff>
      <xdr:row>0</xdr:row>
      <xdr:rowOff>0</xdr:rowOff>
    </xdr:from>
    <xdr:to>
      <xdr:col>14</xdr:col>
      <xdr:colOff>852655</xdr:colOff>
      <xdr:row>22</xdr:row>
      <xdr:rowOff>146539</xdr:rowOff>
    </xdr:to>
    <xdr:graphicFrame macro="">
      <xdr:nvGraphicFramePr>
        <xdr:cNvPr id="1069" name="Chart 45">
          <a:extLst>
            <a:ext uri="{FF2B5EF4-FFF2-40B4-BE49-F238E27FC236}">
              <a16:creationId xmlns:a16="http://schemas.microsoft.com/office/drawing/2014/main" id="{00000000-0008-0000-0000-00002D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4</xdr:row>
          <xdr:rowOff>28575</xdr:rowOff>
        </xdr:from>
        <xdr:to>
          <xdr:col>1</xdr:col>
          <xdr:colOff>1476375</xdr:colOff>
          <xdr:row>4</xdr:row>
          <xdr:rowOff>200025</xdr:rowOff>
        </xdr:to>
        <xdr:sp macro="" textlink="">
          <xdr:nvSpPr>
            <xdr:cNvPr id="1025" name="Scroll Bar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5</xdr:row>
          <xdr:rowOff>28575</xdr:rowOff>
        </xdr:from>
        <xdr:to>
          <xdr:col>1</xdr:col>
          <xdr:colOff>1476375</xdr:colOff>
          <xdr:row>5</xdr:row>
          <xdr:rowOff>200025</xdr:rowOff>
        </xdr:to>
        <xdr:sp macro="" textlink="">
          <xdr:nvSpPr>
            <xdr:cNvPr id="1026" name="Scroll Bar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6</xdr:row>
          <xdr:rowOff>28575</xdr:rowOff>
        </xdr:from>
        <xdr:to>
          <xdr:col>1</xdr:col>
          <xdr:colOff>1476375</xdr:colOff>
          <xdr:row>6</xdr:row>
          <xdr:rowOff>200025</xdr:rowOff>
        </xdr:to>
        <xdr:sp macro="" textlink="">
          <xdr:nvSpPr>
            <xdr:cNvPr id="1027" name="Scroll Bar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>
    <xdr:from>
      <xdr:col>0</xdr:col>
      <xdr:colOff>832556</xdr:colOff>
      <xdr:row>7</xdr:row>
      <xdr:rowOff>61062</xdr:rowOff>
    </xdr:from>
    <xdr:to>
      <xdr:col>2</xdr:col>
      <xdr:colOff>245020</xdr:colOff>
      <xdr:row>12</xdr:row>
      <xdr:rowOff>249296</xdr:rowOff>
    </xdr:to>
    <xdr:sp macro="" textlink="">
      <xdr:nvSpPr>
        <xdr:cNvPr id="8" name="Line 2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ShapeType="1"/>
        </xdr:cNvSpPr>
      </xdr:nvSpPr>
      <xdr:spPr bwMode="auto">
        <a:xfrm flipV="1">
          <a:off x="832556" y="1589766"/>
          <a:ext cx="2728575" cy="1387678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FFCC00" mc:Ignorable="a14" a14:legacySpreadsheetColorIndex="51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/>
        <a:lstStyle/>
        <a:p>
          <a:endParaRPr lang="de-CH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7</xdr:row>
          <xdr:rowOff>28575</xdr:rowOff>
        </xdr:from>
        <xdr:to>
          <xdr:col>1</xdr:col>
          <xdr:colOff>1476375</xdr:colOff>
          <xdr:row>7</xdr:row>
          <xdr:rowOff>200025</xdr:rowOff>
        </xdr:to>
        <xdr:sp macro="" textlink="">
          <xdr:nvSpPr>
            <xdr:cNvPr id="1074" name="Scroll Bar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101600</xdr:colOff>
      <xdr:row>8</xdr:row>
      <xdr:rowOff>152400</xdr:rowOff>
    </xdr:from>
    <xdr:to>
      <xdr:col>11</xdr:col>
      <xdr:colOff>812800</xdr:colOff>
      <xdr:row>33</xdr:row>
      <xdr:rowOff>25400</xdr:rowOff>
    </xdr:to>
    <xdr:graphicFrame macro="">
      <xdr:nvGraphicFramePr>
        <xdr:cNvPr id="3090" name="Chart 1042">
          <a:extLst>
            <a:ext uri="{FF2B5EF4-FFF2-40B4-BE49-F238E27FC236}">
              <a16:creationId xmlns:a16="http://schemas.microsoft.com/office/drawing/2014/main" id="{00000000-0008-0000-0100-000012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O46"/>
  <sheetViews>
    <sheetView tabSelected="1" zoomScale="190" zoomScaleNormal="190" workbookViewId="0">
      <selection sqref="A1:A2"/>
    </sheetView>
  </sheetViews>
  <sheetFormatPr baseColWidth="10" defaultColWidth="11.42578125" defaultRowHeight="15" x14ac:dyDescent="0.2"/>
  <cols>
    <col min="1" max="1" width="21.28515625" style="21" customWidth="1"/>
    <col min="2" max="2" width="22.140625" style="21" customWidth="1"/>
    <col min="3" max="3" width="9.140625" style="38" customWidth="1"/>
    <col min="4" max="4" width="8" style="21" bestFit="1" customWidth="1"/>
    <col min="5" max="5" width="9" style="38" bestFit="1" customWidth="1"/>
    <col min="6" max="6" width="7" style="21" bestFit="1" customWidth="1"/>
    <col min="7" max="7" width="8.140625" style="45" bestFit="1" customWidth="1"/>
    <col min="8" max="8" width="9" style="49" bestFit="1" customWidth="1"/>
    <col min="9" max="16384" width="11.42578125" style="21"/>
  </cols>
  <sheetData>
    <row r="1" spans="1:15" ht="12.95" customHeight="1" x14ac:dyDescent="0.2">
      <c r="A1" s="139" t="s">
        <v>48</v>
      </c>
      <c r="B1" s="141" t="s">
        <v>37</v>
      </c>
      <c r="C1" s="58" t="s">
        <v>14</v>
      </c>
      <c r="D1" s="59" t="s">
        <v>0</v>
      </c>
      <c r="E1" s="72" t="s">
        <v>1</v>
      </c>
      <c r="F1" s="70" t="s">
        <v>14</v>
      </c>
      <c r="G1" s="52" t="s">
        <v>0</v>
      </c>
      <c r="H1" s="50" t="s">
        <v>1</v>
      </c>
      <c r="I1" s="19"/>
      <c r="J1" s="19"/>
      <c r="K1" s="19"/>
      <c r="L1" s="19"/>
      <c r="M1" s="19"/>
      <c r="N1" s="19"/>
      <c r="O1" s="20"/>
    </row>
    <row r="2" spans="1:15" ht="12.95" customHeight="1" thickBot="1" x14ac:dyDescent="0.25">
      <c r="A2" s="140"/>
      <c r="B2" s="142"/>
      <c r="C2" s="75" t="s">
        <v>24</v>
      </c>
      <c r="D2" s="76" t="s">
        <v>36</v>
      </c>
      <c r="E2" s="77" t="s">
        <v>35</v>
      </c>
      <c r="F2" s="71" t="s">
        <v>26</v>
      </c>
      <c r="G2" s="53" t="s">
        <v>27</v>
      </c>
      <c r="H2" s="51" t="s">
        <v>28</v>
      </c>
      <c r="O2" s="22"/>
    </row>
    <row r="3" spans="1:15" ht="18.95" customHeight="1" thickBot="1" x14ac:dyDescent="0.25">
      <c r="A3" s="23" t="s">
        <v>6</v>
      </c>
      <c r="B3" s="24" t="s">
        <v>44</v>
      </c>
      <c r="C3" s="134">
        <v>1157.3</v>
      </c>
      <c r="D3" s="73">
        <v>31.77</v>
      </c>
      <c r="E3" s="74">
        <f>C3*D3</f>
        <v>36767.420999999995</v>
      </c>
      <c r="F3" s="81">
        <f t="shared" ref="F3:F15" si="0">C3*kg_lbs</f>
        <v>524.94244980099995</v>
      </c>
      <c r="G3" s="94">
        <f t="shared" ref="G3:G8" si="1">D3*m_inch</f>
        <v>0.80695799999999995</v>
      </c>
      <c r="H3" s="82">
        <f>F3*G3</f>
        <v>423.60650940651527</v>
      </c>
      <c r="O3" s="22"/>
    </row>
    <row r="4" spans="1:15" ht="18.95" customHeight="1" x14ac:dyDescent="0.2">
      <c r="A4" s="89" t="s">
        <v>43</v>
      </c>
      <c r="B4" s="148"/>
      <c r="C4" s="136">
        <v>11</v>
      </c>
      <c r="D4" s="131">
        <v>-10</v>
      </c>
      <c r="E4" s="83">
        <f t="shared" ref="E4:E8" si="2">C4*D4</f>
        <v>-110</v>
      </c>
      <c r="F4" s="90">
        <f>C4*kg_lbs</f>
        <v>4.9895160700000005</v>
      </c>
      <c r="G4" s="95">
        <f t="shared" si="1"/>
        <v>-0.254</v>
      </c>
      <c r="H4" s="91">
        <f>F4*G4</f>
        <v>-1.26733708178</v>
      </c>
      <c r="O4" s="22"/>
    </row>
    <row r="5" spans="1:15" ht="18.95" customHeight="1" x14ac:dyDescent="0.2">
      <c r="A5" s="26" t="s">
        <v>50</v>
      </c>
      <c r="B5" s="42"/>
      <c r="C5" s="137">
        <v>0</v>
      </c>
      <c r="D5" s="132">
        <v>38.9</v>
      </c>
      <c r="E5" s="83">
        <f t="shared" si="2"/>
        <v>0</v>
      </c>
      <c r="F5" s="84">
        <f t="shared" si="0"/>
        <v>0</v>
      </c>
      <c r="G5" s="95">
        <f t="shared" si="1"/>
        <v>0.98805999999999994</v>
      </c>
      <c r="H5" s="85">
        <f>G5*F5</f>
        <v>0</v>
      </c>
      <c r="O5" s="22"/>
    </row>
    <row r="6" spans="1:15" ht="18.95" customHeight="1" x14ac:dyDescent="0.2">
      <c r="A6" s="26" t="s">
        <v>29</v>
      </c>
      <c r="B6" s="42"/>
      <c r="C6" s="137">
        <v>0</v>
      </c>
      <c r="D6" s="132">
        <v>39</v>
      </c>
      <c r="E6" s="83">
        <f t="shared" si="2"/>
        <v>0</v>
      </c>
      <c r="F6" s="84">
        <f t="shared" si="0"/>
        <v>0</v>
      </c>
      <c r="G6" s="95">
        <f t="shared" si="1"/>
        <v>0.99059999999999993</v>
      </c>
      <c r="H6" s="85">
        <f>G6*F6</f>
        <v>0</v>
      </c>
      <c r="O6" s="22"/>
    </row>
    <row r="7" spans="1:15" ht="18.95" customHeight="1" x14ac:dyDescent="0.2">
      <c r="A7" s="26" t="s">
        <v>25</v>
      </c>
      <c r="B7" s="42"/>
      <c r="C7" s="137">
        <v>0</v>
      </c>
      <c r="D7" s="132">
        <v>64</v>
      </c>
      <c r="E7" s="83">
        <f t="shared" si="2"/>
        <v>0</v>
      </c>
      <c r="F7" s="86">
        <f t="shared" si="0"/>
        <v>0</v>
      </c>
      <c r="G7" s="95">
        <f t="shared" si="1"/>
        <v>1.6255999999999999</v>
      </c>
      <c r="H7" s="85">
        <f>G7*F7</f>
        <v>0</v>
      </c>
      <c r="O7" s="22"/>
    </row>
    <row r="8" spans="1:15" ht="18.95" customHeight="1" thickBot="1" x14ac:dyDescent="0.25">
      <c r="A8" s="26" t="s">
        <v>45</v>
      </c>
      <c r="B8" s="92"/>
      <c r="C8" s="138">
        <v>0</v>
      </c>
      <c r="D8" s="133">
        <v>84</v>
      </c>
      <c r="E8" s="93">
        <f t="shared" si="2"/>
        <v>0</v>
      </c>
      <c r="F8" s="86">
        <f t="shared" si="0"/>
        <v>0</v>
      </c>
      <c r="G8" s="96">
        <f t="shared" si="1"/>
        <v>2.1335999999999999</v>
      </c>
      <c r="H8" s="85">
        <f>G8*F8</f>
        <v>0</v>
      </c>
      <c r="O8" s="22"/>
    </row>
    <row r="9" spans="1:15" ht="18.95" customHeight="1" thickBot="1" x14ac:dyDescent="0.25">
      <c r="A9" s="27" t="s">
        <v>9</v>
      </c>
      <c r="B9" s="28" t="str">
        <f>IF(F9&lt;F10,"Weight Iniside Limit","Weight OUTSIDE Limit")</f>
        <v>Weight Iniside Limit</v>
      </c>
      <c r="C9" s="135">
        <f>SUM(C3:C8)</f>
        <v>1168.3</v>
      </c>
      <c r="D9" s="78">
        <f>E9/C9</f>
        <v>31.376719164598132</v>
      </c>
      <c r="E9" s="79">
        <f>SUM(E3:E8)</f>
        <v>36657.420999999995</v>
      </c>
      <c r="F9" s="87">
        <f t="shared" si="0"/>
        <v>529.93196587099999</v>
      </c>
      <c r="G9" s="80">
        <f>H9/F9</f>
        <v>0.79696866678079248</v>
      </c>
      <c r="H9" s="88">
        <f>SUM(H3:H7)</f>
        <v>422.33917232473527</v>
      </c>
      <c r="O9" s="22"/>
    </row>
    <row r="10" spans="1:15" ht="18.95" customHeight="1" x14ac:dyDescent="0.2">
      <c r="A10" s="29"/>
      <c r="B10" s="108" t="s">
        <v>32</v>
      </c>
      <c r="C10" s="103">
        <v>1600</v>
      </c>
      <c r="D10" s="104" t="s">
        <v>24</v>
      </c>
      <c r="E10" s="105"/>
      <c r="F10" s="103">
        <f t="shared" si="0"/>
        <v>725.747792</v>
      </c>
      <c r="G10" s="127" t="s">
        <v>26</v>
      </c>
      <c r="H10" s="125"/>
      <c r="O10" s="22"/>
    </row>
    <row r="11" spans="1:15" ht="18.95" customHeight="1" x14ac:dyDescent="0.2">
      <c r="A11" s="30"/>
      <c r="B11" s="61" t="s">
        <v>41</v>
      </c>
      <c r="C11" s="111">
        <f>C3+C6+C7</f>
        <v>1157.3</v>
      </c>
      <c r="D11" s="112" t="s">
        <v>24</v>
      </c>
      <c r="E11" s="68"/>
      <c r="F11" s="117">
        <f t="shared" si="0"/>
        <v>524.94244980099995</v>
      </c>
      <c r="G11" s="128" t="s">
        <v>26</v>
      </c>
      <c r="H11" s="126"/>
      <c r="O11" s="22"/>
    </row>
    <row r="12" spans="1:15" ht="18.95" customHeight="1" thickBot="1" x14ac:dyDescent="0.25">
      <c r="A12" s="30"/>
      <c r="B12" s="62" t="s">
        <v>42</v>
      </c>
      <c r="C12" s="113">
        <f>C6+C7</f>
        <v>0</v>
      </c>
      <c r="D12" s="114" t="s">
        <v>24</v>
      </c>
      <c r="E12" s="68"/>
      <c r="F12" s="113">
        <f t="shared" si="0"/>
        <v>0</v>
      </c>
      <c r="G12" s="129" t="s">
        <v>26</v>
      </c>
      <c r="H12" s="130"/>
      <c r="O12" s="22"/>
    </row>
    <row r="13" spans="1:15" ht="20.100000000000001" customHeight="1" x14ac:dyDescent="0.2">
      <c r="A13" s="31"/>
      <c r="B13" s="60" t="s">
        <v>25</v>
      </c>
      <c r="C13" s="121">
        <v>120</v>
      </c>
      <c r="D13" s="122" t="s">
        <v>24</v>
      </c>
      <c r="E13" s="106"/>
      <c r="F13" s="118">
        <f t="shared" si="0"/>
        <v>54.431084400000003</v>
      </c>
      <c r="G13" s="119" t="s">
        <v>26</v>
      </c>
      <c r="H13" s="68"/>
      <c r="O13" s="22"/>
    </row>
    <row r="14" spans="1:15" ht="20.100000000000001" customHeight="1" x14ac:dyDescent="0.2">
      <c r="A14" s="32" t="s">
        <v>22</v>
      </c>
      <c r="B14" s="60" t="s">
        <v>45</v>
      </c>
      <c r="C14" s="123">
        <v>40</v>
      </c>
      <c r="D14" s="124" t="s">
        <v>24</v>
      </c>
      <c r="E14" s="107"/>
      <c r="F14" s="118">
        <f t="shared" si="0"/>
        <v>18.143694800000002</v>
      </c>
      <c r="G14" s="119" t="s">
        <v>26</v>
      </c>
      <c r="H14" s="47"/>
      <c r="O14" s="22"/>
    </row>
    <row r="15" spans="1:15" ht="20.100000000000001" customHeight="1" thickBot="1" x14ac:dyDescent="0.25">
      <c r="A15" s="110" t="s">
        <v>47</v>
      </c>
      <c r="B15" s="60" t="s">
        <v>46</v>
      </c>
      <c r="C15" s="115">
        <v>160</v>
      </c>
      <c r="D15" s="116" t="s">
        <v>24</v>
      </c>
      <c r="E15" s="107"/>
      <c r="F15" s="120">
        <f t="shared" si="0"/>
        <v>72.574779200000009</v>
      </c>
      <c r="G15" s="119" t="s">
        <v>26</v>
      </c>
      <c r="H15" s="47"/>
      <c r="O15" s="22"/>
    </row>
    <row r="16" spans="1:15" ht="20.100000000000001" customHeight="1" x14ac:dyDescent="0.2">
      <c r="A16" s="31"/>
      <c r="B16" s="56" t="s">
        <v>12</v>
      </c>
      <c r="C16" s="57" t="s">
        <v>24</v>
      </c>
      <c r="D16" s="57" t="s">
        <v>39</v>
      </c>
      <c r="E16" s="57" t="s">
        <v>13</v>
      </c>
      <c r="F16" s="69" t="s">
        <v>26</v>
      </c>
      <c r="G16" s="67" t="s">
        <v>40</v>
      </c>
      <c r="H16" s="47"/>
      <c r="O16" s="22"/>
    </row>
    <row r="17" spans="1:15" ht="20.100000000000001" customHeight="1" x14ac:dyDescent="0.2">
      <c r="A17" s="31"/>
      <c r="B17" s="101" t="s">
        <v>33</v>
      </c>
      <c r="C17" s="97">
        <f>D17*lbs_gal</f>
        <v>210.34165638055319</v>
      </c>
      <c r="D17" s="97">
        <f>G17*Definitions!H8</f>
        <v>35.006235000000004</v>
      </c>
      <c r="E17" s="98">
        <f>D17*liter_gal</f>
        <v>132.51301448247324</v>
      </c>
      <c r="F17" s="99">
        <f>E17*liter_kg</f>
        <v>95.409370427380722</v>
      </c>
      <c r="G17" s="100">
        <v>29.15</v>
      </c>
      <c r="H17" s="47"/>
      <c r="O17" s="22"/>
    </row>
    <row r="18" spans="1:15" ht="12.95" customHeight="1" thickBot="1" x14ac:dyDescent="0.25">
      <c r="A18" s="31"/>
      <c r="B18" s="54" t="s">
        <v>34</v>
      </c>
      <c r="C18" s="55">
        <f>C5</f>
        <v>0</v>
      </c>
      <c r="D18" s="55">
        <f>C5/lbs_gal</f>
        <v>0</v>
      </c>
      <c r="E18" s="55">
        <f>D18*liter_gal</f>
        <v>0</v>
      </c>
      <c r="F18" s="65">
        <f>D18*kg_gal</f>
        <v>0</v>
      </c>
      <c r="G18" s="66">
        <f>D18/Definitions!H8</f>
        <v>0</v>
      </c>
      <c r="H18" s="47"/>
      <c r="O18" s="22"/>
    </row>
    <row r="19" spans="1:15" ht="12.95" customHeight="1" x14ac:dyDescent="0.2">
      <c r="A19" s="33"/>
      <c r="F19" s="25"/>
      <c r="G19" s="43"/>
      <c r="H19" s="47"/>
      <c r="O19" s="22"/>
    </row>
    <row r="20" spans="1:15" ht="12.95" customHeight="1" x14ac:dyDescent="0.2">
      <c r="A20" s="33"/>
      <c r="B20" s="25"/>
      <c r="C20" s="109"/>
      <c r="D20" s="109"/>
      <c r="E20" s="109"/>
      <c r="F20" s="109"/>
      <c r="G20" s="109"/>
      <c r="H20" s="47"/>
      <c r="O20" s="22"/>
    </row>
    <row r="21" spans="1:15" ht="12.95" customHeight="1" x14ac:dyDescent="0.2">
      <c r="A21" s="33"/>
      <c r="B21" s="102"/>
      <c r="C21" s="34"/>
      <c r="D21" s="35"/>
      <c r="E21" s="34"/>
      <c r="F21" s="25"/>
      <c r="G21" s="43"/>
      <c r="H21" s="47"/>
      <c r="O21" s="22"/>
    </row>
    <row r="22" spans="1:15" ht="12.95" customHeight="1" x14ac:dyDescent="0.2">
      <c r="A22" s="33"/>
      <c r="B22" s="25"/>
      <c r="H22" s="47"/>
      <c r="O22" s="22"/>
    </row>
    <row r="23" spans="1:15" ht="12.95" customHeight="1" thickBot="1" x14ac:dyDescent="0.25">
      <c r="A23" s="33"/>
      <c r="B23" s="25"/>
      <c r="C23" s="34"/>
      <c r="D23" s="35"/>
      <c r="E23" s="34"/>
      <c r="F23" s="25"/>
      <c r="G23" s="43"/>
      <c r="H23" s="47"/>
      <c r="O23" s="22"/>
    </row>
    <row r="24" spans="1:15" ht="15.75" thickBot="1" x14ac:dyDescent="0.25">
      <c r="A24" s="36" t="s">
        <v>49</v>
      </c>
      <c r="B24" s="146" t="s">
        <v>30</v>
      </c>
      <c r="C24" s="147"/>
      <c r="D24" s="147"/>
      <c r="E24" s="147"/>
      <c r="F24" s="37"/>
      <c r="G24" s="44"/>
      <c r="H24" s="48"/>
      <c r="I24" s="143" t="s">
        <v>31</v>
      </c>
      <c r="J24" s="144"/>
      <c r="K24" s="144"/>
      <c r="L24" s="144"/>
      <c r="M24" s="144"/>
      <c r="N24" s="144"/>
      <c r="O24" s="145"/>
    </row>
    <row r="25" spans="1:15" x14ac:dyDescent="0.2">
      <c r="D25" s="39"/>
    </row>
    <row r="26" spans="1:15" x14ac:dyDescent="0.2">
      <c r="D26" s="39"/>
      <c r="F26" s="40"/>
      <c r="G26" s="46"/>
    </row>
    <row r="27" spans="1:15" x14ac:dyDescent="0.2">
      <c r="D27" s="39"/>
      <c r="K27" s="41"/>
    </row>
    <row r="28" spans="1:15" x14ac:dyDescent="0.2">
      <c r="D28" s="39"/>
    </row>
    <row r="29" spans="1:15" x14ac:dyDescent="0.2">
      <c r="D29" s="39"/>
    </row>
    <row r="30" spans="1:15" x14ac:dyDescent="0.2">
      <c r="D30" s="39"/>
      <c r="J30" s="39"/>
    </row>
    <row r="31" spans="1:15" x14ac:dyDescent="0.2">
      <c r="D31" s="39"/>
      <c r="J31" s="39"/>
    </row>
    <row r="32" spans="1:15" x14ac:dyDescent="0.2">
      <c r="A32" s="38"/>
      <c r="B32" s="38"/>
      <c r="D32" s="39"/>
      <c r="J32" s="39"/>
    </row>
    <row r="33" spans="1:10" x14ac:dyDescent="0.2">
      <c r="A33" s="40"/>
      <c r="B33" s="40"/>
      <c r="D33" s="39"/>
      <c r="J33" s="39"/>
    </row>
    <row r="34" spans="1:10" x14ac:dyDescent="0.2">
      <c r="J34" s="39"/>
    </row>
    <row r="35" spans="1:10" x14ac:dyDescent="0.2">
      <c r="D35" s="39"/>
      <c r="J35" s="39"/>
    </row>
    <row r="36" spans="1:10" x14ac:dyDescent="0.2">
      <c r="D36" s="39"/>
      <c r="J36" s="39"/>
    </row>
    <row r="37" spans="1:10" x14ac:dyDescent="0.2">
      <c r="D37" s="38"/>
      <c r="J37" s="39"/>
    </row>
    <row r="39" spans="1:10" x14ac:dyDescent="0.2">
      <c r="D39" s="38"/>
    </row>
    <row r="40" spans="1:10" x14ac:dyDescent="0.2">
      <c r="D40" s="38"/>
    </row>
    <row r="41" spans="1:10" x14ac:dyDescent="0.2">
      <c r="D41" s="38"/>
    </row>
    <row r="42" spans="1:10" x14ac:dyDescent="0.2">
      <c r="D42" s="38"/>
    </row>
    <row r="43" spans="1:10" x14ac:dyDescent="0.2">
      <c r="D43" s="38"/>
      <c r="I43" s="38"/>
      <c r="J43" s="38"/>
    </row>
    <row r="44" spans="1:10" x14ac:dyDescent="0.2">
      <c r="D44" s="38"/>
    </row>
    <row r="45" spans="1:10" x14ac:dyDescent="0.2">
      <c r="D45" s="38"/>
    </row>
    <row r="46" spans="1:10" x14ac:dyDescent="0.2">
      <c r="D46" s="38"/>
    </row>
  </sheetData>
  <sheetProtection algorithmName="SHA-512" hashValue="/RtWpDR7unSB0sZpnnn1V0e3LyhscFYsQY1kK9/Wjc0AnMF9SgLFW6OKjrdd6I+zFswvcHnupqeyTPORjpMxhA==" saltValue="qLeNPaRGEkU87x3YEKLVbw==" spinCount="100000" sheet="1" objects="1" scenarios="1"/>
  <mergeCells count="4">
    <mergeCell ref="A1:A2"/>
    <mergeCell ref="B1:B2"/>
    <mergeCell ref="I24:O24"/>
    <mergeCell ref="B24:E24"/>
  </mergeCells>
  <phoneticPr fontId="0" type="noConversion"/>
  <conditionalFormatting sqref="B9:E9">
    <cfRule type="cellIs" dxfId="1" priority="1" stopIfTrue="1" operator="equal">
      <formula>"Weight iniside Limit"</formula>
    </cfRule>
    <cfRule type="cellIs" dxfId="0" priority="2" stopIfTrue="1" operator="equal">
      <formula>"Weight OUTSIDE Limit"</formula>
    </cfRule>
  </conditionalFormatting>
  <pageMargins left="0.61" right="0.49" top="1.9685039370078701" bottom="1.9685039370078701" header="0" footer="0"/>
  <pageSetup paperSize="9" scale="67" orientation="landscape" r:id="rId1"/>
  <headerFooter alignWithMargins="0">
    <oddHeader>&amp;C&amp;D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Scroll Bar 1">
              <controlPr defaultSize="0" autoPict="0">
                <anchor moveWithCells="1">
                  <from>
                    <xdr:col>1</xdr:col>
                    <xdr:colOff>9525</xdr:colOff>
                    <xdr:row>4</xdr:row>
                    <xdr:rowOff>28575</xdr:rowOff>
                  </from>
                  <to>
                    <xdr:col>1</xdr:col>
                    <xdr:colOff>1495425</xdr:colOff>
                    <xdr:row>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Scroll Bar 2">
              <controlPr defaultSize="0" autoPict="0">
                <anchor moveWithCells="1">
                  <from>
                    <xdr:col>1</xdr:col>
                    <xdr:colOff>28575</xdr:colOff>
                    <xdr:row>5</xdr:row>
                    <xdr:rowOff>28575</xdr:rowOff>
                  </from>
                  <to>
                    <xdr:col>1</xdr:col>
                    <xdr:colOff>1495425</xdr:colOff>
                    <xdr:row>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Scroll Bar 3">
              <controlPr defaultSize="0" autoPict="0">
                <anchor moveWithCells="1">
                  <from>
                    <xdr:col>1</xdr:col>
                    <xdr:colOff>28575</xdr:colOff>
                    <xdr:row>6</xdr:row>
                    <xdr:rowOff>28575</xdr:rowOff>
                  </from>
                  <to>
                    <xdr:col>1</xdr:col>
                    <xdr:colOff>1495425</xdr:colOff>
                    <xdr:row>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7" name="Scroll Bar 50">
              <controlPr defaultSize="0" autoPict="0">
                <anchor moveWithCells="1">
                  <from>
                    <xdr:col>1</xdr:col>
                    <xdr:colOff>28575</xdr:colOff>
                    <xdr:row>7</xdr:row>
                    <xdr:rowOff>28575</xdr:rowOff>
                  </from>
                  <to>
                    <xdr:col>1</xdr:col>
                    <xdr:colOff>1495425</xdr:colOff>
                    <xdr:row>7</xdr:row>
                    <xdr:rowOff>200025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1:H24"/>
  <sheetViews>
    <sheetView workbookViewId="0">
      <selection activeCell="M23" sqref="M23"/>
    </sheetView>
  </sheetViews>
  <sheetFormatPr baseColWidth="10" defaultColWidth="11.42578125" defaultRowHeight="12.75" x14ac:dyDescent="0.2"/>
  <cols>
    <col min="1" max="1" width="15.42578125" customWidth="1"/>
  </cols>
  <sheetData>
    <row r="1" spans="1:8" s="1" customFormat="1" ht="16.5" thickBot="1" x14ac:dyDescent="0.3">
      <c r="A1" s="1" t="s">
        <v>15</v>
      </c>
      <c r="G1" s="1" t="s">
        <v>16</v>
      </c>
      <c r="H1"/>
    </row>
    <row r="2" spans="1:8" x14ac:dyDescent="0.2">
      <c r="A2" s="7"/>
      <c r="B2" s="8" t="s">
        <v>11</v>
      </c>
      <c r="C2" s="9" t="s">
        <v>0</v>
      </c>
      <c r="D2" s="8" t="s">
        <v>10</v>
      </c>
      <c r="G2" s="2" t="s">
        <v>17</v>
      </c>
      <c r="H2" s="13">
        <v>0.45359237000000002</v>
      </c>
    </row>
    <row r="3" spans="1:8" x14ac:dyDescent="0.2">
      <c r="A3" s="10" t="s">
        <v>2</v>
      </c>
      <c r="B3" s="5">
        <v>1140</v>
      </c>
      <c r="C3" s="17">
        <v>32.799999999999997</v>
      </c>
      <c r="D3" s="5">
        <f>B3*C3/100</f>
        <v>373.92</v>
      </c>
      <c r="G3" s="3" t="s">
        <v>19</v>
      </c>
      <c r="H3" s="14">
        <f>+H4/H2</f>
        <v>6.0086912054539185</v>
      </c>
    </row>
    <row r="4" spans="1:8" x14ac:dyDescent="0.2">
      <c r="A4" s="10" t="s">
        <v>3</v>
      </c>
      <c r="B4" s="5">
        <v>1600</v>
      </c>
      <c r="C4" s="17">
        <v>32.799999999999997</v>
      </c>
      <c r="D4" s="5">
        <f>B4*C4/100</f>
        <v>524.79999999999995</v>
      </c>
      <c r="G4" s="3" t="s">
        <v>21</v>
      </c>
      <c r="H4" s="14">
        <v>2.7254964844799998</v>
      </c>
    </row>
    <row r="5" spans="1:8" x14ac:dyDescent="0.2">
      <c r="A5" s="10" t="s">
        <v>4</v>
      </c>
      <c r="B5" s="5">
        <v>1600</v>
      </c>
      <c r="C5" s="17">
        <v>37.5</v>
      </c>
      <c r="D5" s="5">
        <f>B5*C5/100</f>
        <v>600</v>
      </c>
      <c r="G5" s="3" t="s">
        <v>23</v>
      </c>
      <c r="H5" s="14">
        <v>0.72</v>
      </c>
    </row>
    <row r="6" spans="1:8" x14ac:dyDescent="0.2">
      <c r="A6" s="10" t="s">
        <v>5</v>
      </c>
      <c r="B6" s="5">
        <v>1140</v>
      </c>
      <c r="C6" s="17">
        <v>37.5</v>
      </c>
      <c r="D6" s="5">
        <f>B6*C6/100</f>
        <v>427.5</v>
      </c>
      <c r="G6" s="3" t="s">
        <v>20</v>
      </c>
      <c r="H6" s="14">
        <v>3.7854117839999999</v>
      </c>
    </row>
    <row r="7" spans="1:8" ht="13.5" thickBot="1" x14ac:dyDescent="0.25">
      <c r="A7" s="10" t="s">
        <v>7</v>
      </c>
      <c r="B7" s="6">
        <f>Input_Output!$C$11</f>
        <v>1157.3</v>
      </c>
      <c r="C7" s="17">
        <f>D7/B7*100</f>
        <v>31.674951179469453</v>
      </c>
      <c r="D7" s="5">
        <f>(Input_Output!E9-Input_Output!E5)/100</f>
        <v>366.57420999999994</v>
      </c>
      <c r="G7" s="4" t="s">
        <v>18</v>
      </c>
      <c r="H7" s="15">
        <v>2.5399999999999999E-2</v>
      </c>
    </row>
    <row r="8" spans="1:8" ht="13.5" thickBot="1" x14ac:dyDescent="0.25">
      <c r="A8" s="11" t="s">
        <v>8</v>
      </c>
      <c r="B8" s="12">
        <f>Input_Output!$C$9</f>
        <v>1168.3</v>
      </c>
      <c r="C8" s="18">
        <f>Input_Output!$D$9</f>
        <v>31.376719164598132</v>
      </c>
      <c r="D8" s="5">
        <f>B8*C8/100</f>
        <v>366.57420999999994</v>
      </c>
      <c r="G8" s="63" t="s">
        <v>38</v>
      </c>
      <c r="H8" s="64">
        <v>1.2009000000000001</v>
      </c>
    </row>
    <row r="24" spans="2:2" x14ac:dyDescent="0.2">
      <c r="B24" s="16"/>
    </row>
  </sheetData>
  <sheetProtection algorithmName="SHA-512" hashValue="OARANTJY6e/r6wVdPbMWAgkNVHzvv0tvtEGWET4Uisi4OUXj3hcL79KAvqGdnP2RKJq3wgJJ4xn1KsVBu0F6Nw==" saltValue="xkLha9O4vgXbFud4T+87jw==" spinCount="100000" sheet="1" scenarios="1" selectLockedCells="1" selectUnlockedCells="1"/>
  <phoneticPr fontId="0" type="noConversion"/>
  <pageMargins left="0.75" right="0.75" top="1" bottom="1" header="0.4921259845" footer="0.4921259845"/>
  <pageSetup paperSize="9" orientation="portrait" horizontalDpi="300" verticalDpi="3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8</vt:i4>
      </vt:variant>
    </vt:vector>
  </HeadingPairs>
  <TitlesOfParts>
    <vt:vector size="10" baseType="lpstr">
      <vt:lpstr>Input_Output</vt:lpstr>
      <vt:lpstr>Definitions</vt:lpstr>
      <vt:lpstr>Input_Output!Druckbereich</vt:lpstr>
      <vt:lpstr>kg_gal</vt:lpstr>
      <vt:lpstr>kg_lbs</vt:lpstr>
      <vt:lpstr>lbs_gal</vt:lpstr>
      <vt:lpstr>liter_gal</vt:lpstr>
      <vt:lpstr>liter_kg</vt:lpstr>
      <vt:lpstr>m_inch</vt:lpstr>
      <vt:lpstr>Max_Wing_Fuel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2008-06-12T07:55:06Z</cp:lastPrinted>
  <dcterms:created xsi:type="dcterms:W3CDTF">1900-12-31T23:00:00Z</dcterms:created>
  <dcterms:modified xsi:type="dcterms:W3CDTF">2025-07-27T09:39:28Z</dcterms:modified>
</cp:coreProperties>
</file>